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Purchasing\RFP\Services\RFP 744-R1810 Housekeeping Services\SOW's for Each Unit\"/>
    </mc:Choice>
  </mc:AlternateContent>
  <bookViews>
    <workbookView xWindow="0" yWindow="0" windowWidth="28800" windowHeight="11865"/>
  </bookViews>
  <sheets>
    <sheet name="Total" sheetId="1" r:id="rId1"/>
    <sheet name="HCP" sheetId="7" r:id="rId2"/>
    <sheet name="Apartments" sheetId="6" r:id="rId3"/>
    <sheet name="Owned" sheetId="4" r:id="rId4"/>
    <sheet name="AUX" sheetId="8" r:id="rId5"/>
    <sheet name="Bookstore,Grab-n-go" sheetId="10" r:id="rId6"/>
  </sheets>
  <calcPr calcId="162913"/>
</workbook>
</file>

<file path=xl/calcChain.xml><?xml version="1.0" encoding="utf-8"?>
<calcChain xmlns="http://schemas.openxmlformats.org/spreadsheetml/2006/main">
  <c r="K2" i="4" l="1"/>
  <c r="L6" i="4"/>
  <c r="L4" i="4"/>
  <c r="J21" i="4"/>
  <c r="K21" i="4"/>
  <c r="L21" i="4"/>
  <c r="M21" i="4"/>
  <c r="L23" i="4"/>
  <c r="M23" i="4"/>
  <c r="L24" i="4"/>
  <c r="L5" i="4" s="1"/>
  <c r="M24" i="4"/>
  <c r="L25" i="4"/>
  <c r="M25" i="4"/>
  <c r="L26" i="4"/>
  <c r="M26" i="4"/>
  <c r="L27" i="4"/>
  <c r="M27" i="4"/>
  <c r="L28" i="4"/>
  <c r="M28" i="4"/>
  <c r="L29" i="4"/>
  <c r="M29" i="4"/>
  <c r="L30" i="4"/>
  <c r="L11" i="4" s="1"/>
  <c r="M30" i="4"/>
  <c r="L31" i="4"/>
  <c r="L12" i="4" s="1"/>
  <c r="M31" i="4"/>
  <c r="L32" i="4"/>
  <c r="M32" i="4"/>
  <c r="L12" i="10"/>
  <c r="K2" i="10"/>
  <c r="L11" i="10"/>
  <c r="L6" i="10"/>
  <c r="L5" i="10"/>
  <c r="L4" i="10"/>
  <c r="L2" i="10" l="1"/>
  <c r="M2" i="10" s="1"/>
  <c r="C42" i="1"/>
  <c r="D42" i="1"/>
  <c r="E42" i="1"/>
  <c r="F42" i="1"/>
  <c r="E44" i="1"/>
  <c r="F44" i="1"/>
  <c r="E45" i="1"/>
  <c r="F45" i="1"/>
  <c r="E46" i="1"/>
  <c r="F46" i="1"/>
  <c r="F47" i="1"/>
  <c r="F48" i="1"/>
  <c r="F49" i="1"/>
  <c r="F50" i="1"/>
  <c r="F51" i="1"/>
  <c r="E52" i="1"/>
  <c r="F52" i="1"/>
  <c r="F53" i="1"/>
  <c r="C24" i="1"/>
  <c r="D24" i="1"/>
  <c r="E24" i="1"/>
  <c r="F24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L12" i="6"/>
  <c r="L6" i="6"/>
  <c r="L5" i="6"/>
  <c r="L4" i="6"/>
  <c r="K2" i="6"/>
  <c r="G15" i="6"/>
  <c r="L2" i="6" l="1"/>
  <c r="M2" i="6" s="1"/>
  <c r="L12" i="8"/>
  <c r="L6" i="8"/>
  <c r="E12" i="1" s="1"/>
  <c r="L5" i="8"/>
  <c r="L4" i="8"/>
  <c r="E17" i="1"/>
  <c r="E16" i="1"/>
  <c r="E13" i="1"/>
  <c r="D8" i="1"/>
  <c r="L12" i="7"/>
  <c r="L11" i="7"/>
  <c r="L8" i="7"/>
  <c r="L6" i="7"/>
  <c r="L5" i="7"/>
  <c r="L4" i="7"/>
  <c r="K2" i="7"/>
  <c r="L10" i="4"/>
  <c r="L13" i="4"/>
  <c r="L9" i="4"/>
  <c r="L8" i="4"/>
  <c r="L7" i="4"/>
  <c r="L8" i="8"/>
  <c r="L13" i="8"/>
  <c r="E19" i="1" s="1"/>
  <c r="E18" i="1"/>
  <c r="L11" i="8"/>
  <c r="L10" i="8"/>
  <c r="L9" i="8"/>
  <c r="L7" i="8"/>
  <c r="E11" i="1"/>
  <c r="E10" i="1"/>
  <c r="K2" i="8"/>
  <c r="E14" i="1" l="1"/>
  <c r="E8" i="1" s="1"/>
  <c r="F8" i="1" s="1"/>
  <c r="E15" i="1"/>
  <c r="L2" i="8"/>
  <c r="M2" i="8" s="1"/>
  <c r="L2" i="7"/>
  <c r="M2" i="7" s="1"/>
  <c r="L2" i="4"/>
  <c r="M2" i="4" s="1"/>
</calcChain>
</file>

<file path=xl/sharedStrings.xml><?xml version="1.0" encoding="utf-8"?>
<sst xmlns="http://schemas.openxmlformats.org/spreadsheetml/2006/main" count="493" uniqueCount="116">
  <si>
    <t xml:space="preserve">OC      </t>
  </si>
  <si>
    <t xml:space="preserve">SPH  </t>
  </si>
  <si>
    <t xml:space="preserve">Carpet            </t>
  </si>
  <si>
    <t xml:space="preserve">Concrete          </t>
  </si>
  <si>
    <t xml:space="preserve">Houston                       </t>
  </si>
  <si>
    <t xml:space="preserve">SC      </t>
  </si>
  <si>
    <t xml:space="preserve">MMS  </t>
  </si>
  <si>
    <t xml:space="preserve">Ceramic Tile      </t>
  </si>
  <si>
    <t xml:space="preserve">Epoxy Aggregate   </t>
  </si>
  <si>
    <t xml:space="preserve">Terrazzo          </t>
  </si>
  <si>
    <t xml:space="preserve">Vinyl Composition </t>
  </si>
  <si>
    <t xml:space="preserve">MC      </t>
  </si>
  <si>
    <t>Resilient Rubber/V</t>
  </si>
  <si>
    <t xml:space="preserve">BBS-Behavioral and Biomedical Sciences Building            </t>
  </si>
  <si>
    <t xml:space="preserve">Owned          </t>
  </si>
  <si>
    <t xml:space="preserve">BSB-Behavioral and Biomedical Service Building             </t>
  </si>
  <si>
    <t xml:space="preserve">UTH  </t>
  </si>
  <si>
    <t xml:space="preserve">CDC-Child Development Center                               </t>
  </si>
  <si>
    <t xml:space="preserve">AUX  </t>
  </si>
  <si>
    <t xml:space="preserve">CLC-Denton and Ralph Cooley University Life Ctr            </t>
  </si>
  <si>
    <t xml:space="preserve">CYF-Cyclotron Facility                                     </t>
  </si>
  <si>
    <t xml:space="preserve">ADM  </t>
  </si>
  <si>
    <t xml:space="preserve">CERAMIC TILE      </t>
  </si>
  <si>
    <t xml:space="preserve">CONCRETE          </t>
  </si>
  <si>
    <t xml:space="preserve">Raised Floor      </t>
  </si>
  <si>
    <t xml:space="preserve">JJL-Jesse Jones Library                                    </t>
  </si>
  <si>
    <t xml:space="preserve">Wood              </t>
  </si>
  <si>
    <t xml:space="preserve">MSB-McGovern Medical School Building                       </t>
  </si>
  <si>
    <t xml:space="preserve">MSE-McGovern Medical School Expansion                      </t>
  </si>
  <si>
    <t xml:space="preserve">OCA-Operations Center Annex                                </t>
  </si>
  <si>
    <t xml:space="preserve">OCB-Operations Center Bldg                                 </t>
  </si>
  <si>
    <t xml:space="preserve">RAS-Reuel Stallones Bldg                                   </t>
  </si>
  <si>
    <t xml:space="preserve">Linoleum/LVT      </t>
  </si>
  <si>
    <t xml:space="preserve">REC-Recreation Center                                      </t>
  </si>
  <si>
    <t xml:space="preserve">SFA-Student Faculty Apartments                             </t>
  </si>
  <si>
    <t xml:space="preserve">SOD-School of Dentistry Building                           </t>
  </si>
  <si>
    <t xml:space="preserve">SOD  </t>
  </si>
  <si>
    <t xml:space="preserve">SON-Cizik School of Nursing and Student Community Ctr      </t>
  </si>
  <si>
    <t xml:space="preserve">SON  </t>
  </si>
  <si>
    <t xml:space="preserve">SRB-Fayez S. Sarofim Research Building                     </t>
  </si>
  <si>
    <t xml:space="preserve">SSB-Cizik SON and Community Ctr Service Bldg               </t>
  </si>
  <si>
    <t xml:space="preserve">UCT-University Center Tower &amp; Parking                      </t>
  </si>
  <si>
    <t xml:space="preserve">TERRAZZO          </t>
  </si>
  <si>
    <t xml:space="preserve">UHA-University Housing Apartments                          </t>
  </si>
  <si>
    <t xml:space="preserve">UPB-University Professional Bldg                           </t>
  </si>
  <si>
    <t xml:space="preserve">UPG-University Professional Garage                         </t>
  </si>
  <si>
    <t xml:space="preserve">HCP-Harris County Psych                                    </t>
  </si>
  <si>
    <t xml:space="preserve">Partnership    </t>
  </si>
  <si>
    <t>Total</t>
  </si>
  <si>
    <t>TX</t>
  </si>
  <si>
    <t xml:space="preserve">77054     </t>
  </si>
  <si>
    <t xml:space="preserve">Active         </t>
  </si>
  <si>
    <t xml:space="preserve">52.0      </t>
  </si>
  <si>
    <t xml:space="preserve">          </t>
  </si>
  <si>
    <t xml:space="preserve">UCT       </t>
  </si>
  <si>
    <t xml:space="preserve">1832 West Road                                    </t>
  </si>
  <si>
    <t xml:space="preserve">CDC       </t>
  </si>
  <si>
    <t xml:space="preserve">Child Development Center                               </t>
  </si>
  <si>
    <t xml:space="preserve">7900 Cambridge Street                             </t>
  </si>
  <si>
    <t xml:space="preserve">CLC       </t>
  </si>
  <si>
    <t xml:space="preserve">Denton and Ralph Cooley University Life Ctr            </t>
  </si>
  <si>
    <t xml:space="preserve">7440 Cambridge Street                             </t>
  </si>
  <si>
    <t xml:space="preserve">49.7      </t>
  </si>
  <si>
    <t xml:space="preserve">REC       </t>
  </si>
  <si>
    <t xml:space="preserve">Recreation Center                                      </t>
  </si>
  <si>
    <t xml:space="preserve">55.90     </t>
  </si>
  <si>
    <t xml:space="preserve">3.53      </t>
  </si>
  <si>
    <t xml:space="preserve">1885 El Paseo Street                              </t>
  </si>
  <si>
    <t xml:space="preserve">UH3       </t>
  </si>
  <si>
    <t xml:space="preserve">University Housing Phase III                           </t>
  </si>
  <si>
    <t xml:space="preserve">5.1156    </t>
  </si>
  <si>
    <t xml:space="preserve">JJL       </t>
  </si>
  <si>
    <t xml:space="preserve">Jesse Jones Library                                    </t>
  </si>
  <si>
    <t xml:space="preserve">1133 John Freeman Blvd.                           </t>
  </si>
  <si>
    <t>77030-2809</t>
  </si>
  <si>
    <t xml:space="preserve">3.4429    </t>
  </si>
  <si>
    <t xml:space="preserve">UHA       </t>
  </si>
  <si>
    <t xml:space="preserve">University Housing Apartments                          </t>
  </si>
  <si>
    <t>50.0-55.36</t>
  </si>
  <si>
    <t xml:space="preserve">6.81      </t>
  </si>
  <si>
    <t xml:space="preserve">UPB       </t>
  </si>
  <si>
    <t xml:space="preserve">University Professional Bldg                           </t>
  </si>
  <si>
    <t xml:space="preserve">6410 Fannin Street                                </t>
  </si>
  <si>
    <t>77030-3006</t>
  </si>
  <si>
    <t xml:space="preserve">2.7397    </t>
  </si>
  <si>
    <t xml:space="preserve">SFA       </t>
  </si>
  <si>
    <t xml:space="preserve">Student Faculty Apartments                             </t>
  </si>
  <si>
    <t xml:space="preserve">51.0-53.0 </t>
  </si>
  <si>
    <t>24.5784664</t>
  </si>
  <si>
    <t xml:space="preserve">MSB       </t>
  </si>
  <si>
    <t xml:space="preserve">SOD       </t>
  </si>
  <si>
    <t xml:space="preserve">SON       </t>
  </si>
  <si>
    <t>UT Health Science Center</t>
  </si>
  <si>
    <t>Total Floor coverings</t>
  </si>
  <si>
    <t xml:space="preserve">UH3-University Housing 3                          </t>
  </si>
  <si>
    <t>Apartments</t>
  </si>
  <si>
    <t>Owned Buildings and HCPC</t>
  </si>
  <si>
    <t>Auxiliary</t>
  </si>
  <si>
    <t xml:space="preserve">X0034               </t>
  </si>
  <si>
    <t xml:space="preserve">B.600           </t>
  </si>
  <si>
    <t xml:space="preserve">B.600A          </t>
  </si>
  <si>
    <t xml:space="preserve">B.600B          </t>
  </si>
  <si>
    <t xml:space="preserve">B.600C          </t>
  </si>
  <si>
    <t xml:space="preserve">B.600D          </t>
  </si>
  <si>
    <t xml:space="preserve">B.600E          </t>
  </si>
  <si>
    <t xml:space="preserve">X0035               </t>
  </si>
  <si>
    <t xml:space="preserve">G.050           </t>
  </si>
  <si>
    <t xml:space="preserve">G.310           </t>
  </si>
  <si>
    <t xml:space="preserve">1310B           </t>
  </si>
  <si>
    <t xml:space="preserve">190A            </t>
  </si>
  <si>
    <t xml:space="preserve">190B            </t>
  </si>
  <si>
    <t>Grab-n-go</t>
  </si>
  <si>
    <t>Bookstores</t>
  </si>
  <si>
    <t>Exclude Grab-n-go and Bookstore</t>
  </si>
  <si>
    <t>Exclude RAC, CRH, BS2, BBT</t>
  </si>
  <si>
    <t>Exhibit Ten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</si>
</sst>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m/d/yyyy\ h:mm:ss\ AM/PM"/>
    <numFmt numFmtId="165" formatCode="#,##0.00000000000"/>
    <numFmt numFmtId="166" formatCode="#,##0;\-#,##0"/>
  </numFmts>
  <fonts count="14">
    <font>
      <sz val="11"/>
      <name val="Calibri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8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6"/>
      <name val="Calibri"/>
      <family val="2"/>
    </font>
    <font>
      <sz val="14"/>
      <name val="Arial"/>
      <family val="2"/>
    </font>
    <font>
      <sz val="14"/>
      <name val="Calibri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2" fillId="0" borderId="0">
      <alignment horizontal="left" vertical="center" wrapText="1"/>
    </xf>
    <xf numFmtId="0" fontId="3" fillId="2" borderId="0">
      <alignment horizontal="left" vertical="center" wrapText="1"/>
    </xf>
    <xf numFmtId="4" fontId="3" fillId="2" borderId="0">
      <alignment horizontal="left" vertical="center" wrapText="1"/>
    </xf>
    <xf numFmtId="4" fontId="2" fillId="0" borderId="0">
      <alignment horizontal="left" vertical="center" wrapText="1"/>
    </xf>
    <xf numFmtId="166" fontId="2" fillId="0" borderId="0">
      <alignment horizontal="left" vertical="center" wrapText="1"/>
    </xf>
  </cellStyleXfs>
  <cellXfs count="44">
    <xf numFmtId="0" fontId="0" fillId="0" borderId="0" xfId="0"/>
    <xf numFmtId="0" fontId="2" fillId="0" borderId="0" xfId="2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2" applyNumberFormat="1">
      <alignment horizontal="left" vertical="center" wrapText="1"/>
    </xf>
    <xf numFmtId="0" fontId="5" fillId="2" borderId="0" xfId="3" applyFont="1" applyAlignment="1">
      <alignment vertical="center" wrapText="1"/>
    </xf>
    <xf numFmtId="0" fontId="5" fillId="2" borderId="0" xfId="3" applyFont="1">
      <alignment horizontal="left" vertical="center" wrapText="1"/>
    </xf>
    <xf numFmtId="0" fontId="6" fillId="0" borderId="0" xfId="0" applyFont="1"/>
    <xf numFmtId="0" fontId="7" fillId="0" borderId="0" xfId="2" applyFo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3" xfId="2" applyFont="1" applyBorder="1" applyAlignment="1">
      <alignment horizontal="center" vertical="center" wrapText="1"/>
    </xf>
    <xf numFmtId="3" fontId="6" fillId="0" borderId="0" xfId="0" applyNumberFormat="1" applyFont="1"/>
    <xf numFmtId="3" fontId="6" fillId="0" borderId="3" xfId="0" applyNumberFormat="1" applyFont="1" applyBorder="1"/>
    <xf numFmtId="165" fontId="6" fillId="0" borderId="0" xfId="0" applyNumberFormat="1" applyFont="1"/>
    <xf numFmtId="3" fontId="5" fillId="2" borderId="0" xfId="3" applyNumberFormat="1" applyFont="1">
      <alignment horizontal="left" vertical="center" wrapText="1"/>
    </xf>
    <xf numFmtId="3" fontId="5" fillId="2" borderId="0" xfId="4" applyNumberFormat="1" applyFont="1">
      <alignment horizontal="left" vertical="center" wrapText="1"/>
    </xf>
    <xf numFmtId="3" fontId="7" fillId="0" borderId="0" xfId="5" applyNumberFormat="1" applyFont="1">
      <alignment horizontal="left" vertical="center" wrapText="1"/>
    </xf>
    <xf numFmtId="3" fontId="6" fillId="0" borderId="0" xfId="0" applyNumberFormat="1" applyFont="1" applyAlignment="1">
      <alignment horizontal="left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164" fontId="8" fillId="0" borderId="1" xfId="0" applyNumberFormat="1" applyFont="1" applyBorder="1" applyAlignment="1" applyProtection="1">
      <alignment vertical="top" wrapText="1" readingOrder="1"/>
      <protection locked="0"/>
    </xf>
    <xf numFmtId="3" fontId="6" fillId="0" borderId="0" xfId="0" applyNumberFormat="1" applyFont="1" applyAlignment="1">
      <alignment horizontal="center"/>
    </xf>
    <xf numFmtId="0" fontId="6" fillId="0" borderId="3" xfId="0" applyFont="1" applyBorder="1"/>
    <xf numFmtId="0" fontId="10" fillId="0" borderId="0" xfId="0" applyFont="1"/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1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3" fontId="6" fillId="0" borderId="3" xfId="0" applyNumberFormat="1" applyFont="1" applyBorder="1" applyAlignment="1">
      <alignment horizontal="center"/>
    </xf>
    <xf numFmtId="3" fontId="7" fillId="0" borderId="3" xfId="2" applyNumberFormat="1" applyFont="1" applyBorder="1" applyAlignment="1">
      <alignment horizontal="center" vertical="center" wrapText="1"/>
    </xf>
    <xf numFmtId="0" fontId="6" fillId="0" borderId="0" xfId="0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1" fillId="0" borderId="0" xfId="2" applyNumberFormat="1" applyFont="1" applyFill="1">
      <alignment horizontal="left" vertical="center" wrapText="1"/>
    </xf>
    <xf numFmtId="0" fontId="12" fillId="0" borderId="0" xfId="0" applyFont="1"/>
    <xf numFmtId="3" fontId="6" fillId="3" borderId="0" xfId="0" applyNumberFormat="1" applyFont="1" applyFill="1"/>
    <xf numFmtId="3" fontId="6" fillId="3" borderId="0" xfId="0" applyNumberFormat="1" applyFont="1" applyFill="1" applyAlignment="1">
      <alignment horizontal="right"/>
    </xf>
    <xf numFmtId="0" fontId="7" fillId="3" borderId="0" xfId="2" applyFont="1" applyFill="1" applyAlignment="1">
      <alignment horizontal="left" vertical="center"/>
    </xf>
    <xf numFmtId="0" fontId="7" fillId="3" borderId="0" xfId="0" applyFont="1" applyFill="1"/>
    <xf numFmtId="0" fontId="6" fillId="3" borderId="0" xfId="0" applyFont="1" applyFill="1" applyAlignment="1">
      <alignment horizontal="center"/>
    </xf>
    <xf numFmtId="4" fontId="0" fillId="0" borderId="0" xfId="0" applyNumberFormat="1"/>
    <xf numFmtId="4" fontId="2" fillId="0" borderId="0" xfId="6" applyNumberFormat="1">
      <alignment horizontal="left" vertical="center" wrapText="1"/>
    </xf>
    <xf numFmtId="0" fontId="13" fillId="0" borderId="0" xfId="0" applyFont="1" applyAlignment="1">
      <alignment horizontal="center"/>
    </xf>
  </cellXfs>
  <cellStyles count="7">
    <cellStyle name="Normal" xfId="0" builtinId="0"/>
    <cellStyle name="wr_0" xfId="1"/>
    <cellStyle name="wr_1" xfId="2"/>
    <cellStyle name="wr_3" xfId="6"/>
    <cellStyle name="wr_4" xfId="3"/>
    <cellStyle name="wr_5" xfId="4"/>
    <cellStyle name="wr_6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19B3E5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I11" sqref="I11"/>
    </sheetView>
  </sheetViews>
  <sheetFormatPr defaultColWidth="8.7109375" defaultRowHeight="15" customHeight="1"/>
  <cols>
    <col min="1" max="1" width="10.85546875" customWidth="1"/>
    <col min="4" max="4" width="12.28515625" bestFit="1" customWidth="1"/>
    <col min="5" max="5" width="13.42578125" customWidth="1"/>
    <col min="6" max="6" width="21.42578125" style="2" customWidth="1"/>
    <col min="9" max="9" width="24.5703125" bestFit="1" customWidth="1"/>
    <col min="10" max="10" width="19.28515625" bestFit="1" customWidth="1"/>
  </cols>
  <sheetData>
    <row r="1" spans="1:8" ht="27.75" customHeight="1">
      <c r="A1" s="43" t="s">
        <v>115</v>
      </c>
      <c r="B1" s="43"/>
      <c r="C1" s="43"/>
      <c r="D1" s="43"/>
      <c r="E1" s="43"/>
      <c r="F1" s="43"/>
      <c r="G1" s="43"/>
      <c r="H1" s="43"/>
    </row>
    <row r="2" spans="1:8" ht="23.25">
      <c r="A2" s="3" t="s">
        <v>92</v>
      </c>
    </row>
    <row r="3" spans="1:8" ht="23.25">
      <c r="A3" s="3" t="s">
        <v>93</v>
      </c>
    </row>
    <row r="7" spans="1:8" ht="15" customHeight="1">
      <c r="A7" s="23" t="s">
        <v>96</v>
      </c>
    </row>
    <row r="8" spans="1:8" s="7" customFormat="1" ht="15" customHeight="1">
      <c r="C8" s="22" t="s">
        <v>48</v>
      </c>
      <c r="D8" s="12">
        <f>SUM(HCP!K2,Owned!K2,AUX!K2)</f>
        <v>2688338.50321218</v>
      </c>
      <c r="E8" s="12">
        <f>SUM(E10:E19)</f>
        <v>2688338.50321218</v>
      </c>
      <c r="F8" s="21">
        <f>D8-E8</f>
        <v>0</v>
      </c>
    </row>
    <row r="9" spans="1:8" s="7" customFormat="1" ht="15" customHeight="1">
      <c r="D9" s="11"/>
      <c r="E9" s="11"/>
      <c r="F9" s="9"/>
    </row>
    <row r="10" spans="1:8" s="7" customFormat="1" ht="15" customHeight="1">
      <c r="D10" s="11"/>
      <c r="E10" s="12">
        <f>SUM(HCP!L4,Owned!L4,AUX!L4)</f>
        <v>1086365.123819449</v>
      </c>
      <c r="F10" s="10" t="s">
        <v>2</v>
      </c>
    </row>
    <row r="11" spans="1:8" s="7" customFormat="1" ht="15" customHeight="1">
      <c r="D11" s="11"/>
      <c r="E11" s="12">
        <f>SUM(HCP!L5,Owned!L5,AUX!L5)</f>
        <v>97821.615690668637</v>
      </c>
      <c r="F11" s="10" t="s">
        <v>7</v>
      </c>
    </row>
    <row r="12" spans="1:8" s="7" customFormat="1" ht="15" customHeight="1">
      <c r="D12" s="11"/>
      <c r="E12" s="12">
        <f>SUM(HCP!L6,Owned!L6,AUX!L6)</f>
        <v>90737.756993323215</v>
      </c>
      <c r="F12" s="10" t="s">
        <v>23</v>
      </c>
    </row>
    <row r="13" spans="1:8" s="7" customFormat="1" ht="15" customHeight="1">
      <c r="D13" s="11"/>
      <c r="E13" s="12">
        <f>SUM(HCP!L7,Owned!L7,AUX!L7)</f>
        <v>94404.686932842582</v>
      </c>
      <c r="F13" s="10" t="s">
        <v>8</v>
      </c>
    </row>
    <row r="14" spans="1:8" s="7" customFormat="1" ht="15" customHeight="1">
      <c r="D14" s="11"/>
      <c r="E14" s="12">
        <f>SUM(HCP!L8,Owned!L8,AUX!L8)</f>
        <v>143460.83207921655</v>
      </c>
      <c r="F14" s="10" t="s">
        <v>32</v>
      </c>
    </row>
    <row r="15" spans="1:8" s="7" customFormat="1" ht="15" customHeight="1">
      <c r="D15" s="11"/>
      <c r="E15" s="12">
        <f>SUM(HCP!L9,Owned!L9,AUX!L9)</f>
        <v>7944.5599621553056</v>
      </c>
      <c r="F15" s="10" t="s">
        <v>24</v>
      </c>
    </row>
    <row r="16" spans="1:8" s="7" customFormat="1" ht="15" customHeight="1">
      <c r="D16" s="11"/>
      <c r="E16" s="12">
        <f>SUM(HCP!L10,Owned!L10,AUX!L10)</f>
        <v>133893.04946673496</v>
      </c>
      <c r="F16" s="10" t="s">
        <v>12</v>
      </c>
    </row>
    <row r="17" spans="1:6" s="7" customFormat="1" ht="15" customHeight="1">
      <c r="D17" s="11"/>
      <c r="E17" s="12">
        <f>SUM(HCP!L11,Owned!L11,AUX!L11)</f>
        <v>92650.630363283039</v>
      </c>
      <c r="F17" s="10" t="s">
        <v>9</v>
      </c>
    </row>
    <row r="18" spans="1:6" s="7" customFormat="1" ht="15" customHeight="1">
      <c r="D18" s="11"/>
      <c r="E18" s="12">
        <f>SUM(HCP!L12,Owned!L12,AUX!L12)</f>
        <v>883506.37492056075</v>
      </c>
      <c r="F18" s="10" t="s">
        <v>10</v>
      </c>
    </row>
    <row r="19" spans="1:6" s="7" customFormat="1" ht="15" customHeight="1">
      <c r="D19" s="11"/>
      <c r="E19" s="12">
        <f>SUM(HCP!L13,Owned!L13,AUX!L13)</f>
        <v>57553.87298394653</v>
      </c>
      <c r="F19" s="10" t="s">
        <v>26</v>
      </c>
    </row>
    <row r="23" spans="1:6" ht="15" customHeight="1">
      <c r="A23" s="23" t="s">
        <v>97</v>
      </c>
    </row>
    <row r="24" spans="1:6" ht="15" customHeight="1">
      <c r="C24" s="22" t="str">
        <f>AUX!J2</f>
        <v>Total</v>
      </c>
      <c r="D24" s="12">
        <f>AUX!K2</f>
        <v>471790.48197048728</v>
      </c>
      <c r="E24" s="12">
        <f>AUX!L2</f>
        <v>471790.48197048728</v>
      </c>
      <c r="F24" s="9">
        <f>AUX!M2</f>
        <v>0</v>
      </c>
    </row>
    <row r="25" spans="1:6" ht="15" customHeight="1">
      <c r="C25" s="7"/>
      <c r="D25" s="11"/>
      <c r="E25" s="11"/>
      <c r="F25" s="9"/>
    </row>
    <row r="26" spans="1:6" ht="15" customHeight="1">
      <c r="C26" s="7"/>
      <c r="D26" s="11"/>
      <c r="E26" s="12">
        <f>AUX!L4</f>
        <v>216193.2832474664</v>
      </c>
      <c r="F26" s="24" t="str">
        <f>AUX!M4</f>
        <v xml:space="preserve">Carpet            </v>
      </c>
    </row>
    <row r="27" spans="1:6" ht="15" customHeight="1">
      <c r="C27" s="7"/>
      <c r="D27" s="11"/>
      <c r="E27" s="12">
        <f>AUX!L5</f>
        <v>17535.671925736122</v>
      </c>
      <c r="F27" s="24" t="str">
        <f>AUX!M5</f>
        <v xml:space="preserve">Ceramic Tile      </v>
      </c>
    </row>
    <row r="28" spans="1:6" ht="15" customHeight="1">
      <c r="C28" s="7"/>
      <c r="D28" s="11"/>
      <c r="E28" s="12">
        <f>AUX!L6</f>
        <v>11808.567652384223</v>
      </c>
      <c r="F28" s="24" t="str">
        <f>AUX!M6</f>
        <v xml:space="preserve">CONCRETE          </v>
      </c>
    </row>
    <row r="29" spans="1:6" ht="15" customHeight="1">
      <c r="C29" s="7"/>
      <c r="D29" s="11"/>
      <c r="E29" s="12">
        <f>AUX!L7</f>
        <v>3092.7491631944499</v>
      </c>
      <c r="F29" s="24" t="str">
        <f>AUX!M7</f>
        <v xml:space="preserve">Epoxy Aggregate   </v>
      </c>
    </row>
    <row r="30" spans="1:6" ht="15" customHeight="1">
      <c r="C30" s="7"/>
      <c r="D30" s="11"/>
      <c r="E30" s="12">
        <f>AUX!L8</f>
        <v>1733.18959135911</v>
      </c>
      <c r="F30" s="24" t="str">
        <f>AUX!M8</f>
        <v xml:space="preserve">Linoleum/LVT      </v>
      </c>
    </row>
    <row r="31" spans="1:6" ht="15" customHeight="1">
      <c r="C31" s="7"/>
      <c r="D31" s="11"/>
      <c r="E31" s="12">
        <f>AUX!L9</f>
        <v>176.33671874999999</v>
      </c>
      <c r="F31" s="24" t="str">
        <f>AUX!M9</f>
        <v xml:space="preserve">Raised Floor      </v>
      </c>
    </row>
    <row r="32" spans="1:6" ht="15" customHeight="1">
      <c r="C32" s="7"/>
      <c r="D32" s="11"/>
      <c r="E32" s="12">
        <f>AUX!L10</f>
        <v>7864.0609435469123</v>
      </c>
      <c r="F32" s="24" t="str">
        <f>AUX!M10</f>
        <v>Resilient Rubber/V</v>
      </c>
    </row>
    <row r="33" spans="1:6" ht="15" customHeight="1">
      <c r="C33" s="7"/>
      <c r="D33" s="11"/>
      <c r="E33" s="12">
        <f>AUX!L11</f>
        <v>2332.7995054306061</v>
      </c>
      <c r="F33" s="24" t="str">
        <f>AUX!M11</f>
        <v xml:space="preserve">Terrazzo          </v>
      </c>
    </row>
    <row r="34" spans="1:6" ht="15" customHeight="1">
      <c r="C34" s="7"/>
      <c r="D34" s="11"/>
      <c r="E34" s="12">
        <f>AUX!L12</f>
        <v>209559.07476046361</v>
      </c>
      <c r="F34" s="24" t="str">
        <f>AUX!M12</f>
        <v xml:space="preserve">Vinyl Composition </v>
      </c>
    </row>
    <row r="35" spans="1:6" ht="15" customHeight="1">
      <c r="C35" s="7"/>
      <c r="D35" s="11"/>
      <c r="E35" s="12">
        <f>AUX!L13</f>
        <v>1494.7484621558151</v>
      </c>
      <c r="F35" s="24" t="str">
        <f>AUX!M13</f>
        <v xml:space="preserve">Wood              </v>
      </c>
    </row>
    <row r="41" spans="1:6" ht="15" customHeight="1">
      <c r="A41" s="23" t="s">
        <v>95</v>
      </c>
    </row>
    <row r="42" spans="1:6" ht="15" customHeight="1">
      <c r="C42" s="22" t="str">
        <f>Apartments!J2</f>
        <v>Total</v>
      </c>
      <c r="D42" s="12">
        <f>Apartments!K2</f>
        <v>704437.90413145465</v>
      </c>
      <c r="E42" s="12">
        <f>Apartments!L2</f>
        <v>704437.90413145465</v>
      </c>
      <c r="F42" s="33">
        <f>Apartments!M2</f>
        <v>0</v>
      </c>
    </row>
    <row r="43" spans="1:6" ht="15" customHeight="1">
      <c r="C43" s="31"/>
      <c r="D43" s="32"/>
      <c r="E43" s="32"/>
      <c r="F43" s="33"/>
    </row>
    <row r="44" spans="1:6" ht="15" customHeight="1">
      <c r="C44" s="31"/>
      <c r="D44" s="32"/>
      <c r="E44" s="12">
        <f>Apartments!L4</f>
        <v>699984.72518320347</v>
      </c>
      <c r="F44" s="24" t="str">
        <f>Apartments!M4</f>
        <v xml:space="preserve">Carpet            </v>
      </c>
    </row>
    <row r="45" spans="1:6" ht="15" customHeight="1">
      <c r="C45" s="31"/>
      <c r="D45" s="32"/>
      <c r="E45" s="12">
        <f>Apartments!L5</f>
        <v>355.25565213407663</v>
      </c>
      <c r="F45" s="24" t="str">
        <f>Apartments!M5</f>
        <v xml:space="preserve">Ceramic Tile      </v>
      </c>
    </row>
    <row r="46" spans="1:6" ht="15" customHeight="1">
      <c r="C46" s="31"/>
      <c r="D46" s="32"/>
      <c r="E46" s="12">
        <f>Apartments!L6</f>
        <v>696.37924681889319</v>
      </c>
      <c r="F46" s="24" t="str">
        <f>Apartments!M6</f>
        <v xml:space="preserve">CONCRETE          </v>
      </c>
    </row>
    <row r="47" spans="1:6" ht="15" customHeight="1">
      <c r="C47" s="31"/>
      <c r="D47" s="32"/>
      <c r="E47" s="12"/>
      <c r="F47" s="24" t="str">
        <f>Apartments!M7</f>
        <v xml:space="preserve">Epoxy Aggregate   </v>
      </c>
    </row>
    <row r="48" spans="1:6" ht="15" customHeight="1">
      <c r="C48" s="31"/>
      <c r="D48" s="32"/>
      <c r="E48" s="12"/>
      <c r="F48" s="24" t="str">
        <f>Apartments!M8</f>
        <v xml:space="preserve">Linoleum/LVT      </v>
      </c>
    </row>
    <row r="49" spans="3:6" ht="15" customHeight="1">
      <c r="C49" s="31"/>
      <c r="D49" s="32"/>
      <c r="E49" s="12"/>
      <c r="F49" s="24" t="str">
        <f>Apartments!M9</f>
        <v xml:space="preserve">Raised Floor      </v>
      </c>
    </row>
    <row r="50" spans="3:6" ht="15" customHeight="1">
      <c r="C50" s="31"/>
      <c r="D50" s="32"/>
      <c r="E50" s="12"/>
      <c r="F50" s="24" t="str">
        <f>Apartments!M10</f>
        <v>Resilient Rubber/V</v>
      </c>
    </row>
    <row r="51" spans="3:6" ht="15" customHeight="1">
      <c r="C51" s="31"/>
      <c r="D51" s="32"/>
      <c r="E51" s="12"/>
      <c r="F51" s="24" t="str">
        <f>Apartments!M11</f>
        <v xml:space="preserve">Terrazzo          </v>
      </c>
    </row>
    <row r="52" spans="3:6" ht="15" customHeight="1">
      <c r="C52" s="31"/>
      <c r="D52" s="32"/>
      <c r="E52" s="12">
        <f>Apartments!L12</f>
        <v>3401.5440492981879</v>
      </c>
      <c r="F52" s="24" t="str">
        <f>Apartments!M12</f>
        <v xml:space="preserve">Vinyl Composition </v>
      </c>
    </row>
    <row r="53" spans="3:6" ht="15" customHeight="1">
      <c r="C53" s="31"/>
      <c r="D53" s="32"/>
      <c r="E53" s="12"/>
      <c r="F53" s="24" t="str">
        <f>Apartments!M13</f>
        <v xml:space="preserve">Wood              </v>
      </c>
    </row>
  </sheetData>
  <mergeCells count="1">
    <mergeCell ref="A1:H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G13" sqref="G13"/>
    </sheetView>
  </sheetViews>
  <sheetFormatPr defaultColWidth="8.7109375" defaultRowHeight="15" customHeight="1"/>
  <cols>
    <col min="1" max="1" width="31" style="7" customWidth="1"/>
    <col min="2" max="2" width="8.7109375" style="7"/>
    <col min="3" max="3" width="12" style="7" customWidth="1"/>
    <col min="4" max="4" width="8.7109375" style="7"/>
    <col min="5" max="5" width="21.7109375" style="7" customWidth="1"/>
    <col min="6" max="6" width="14.85546875" style="11" customWidth="1"/>
    <col min="7" max="7" width="11.7109375" style="11" bestFit="1" customWidth="1"/>
    <col min="8" max="10" width="8.7109375" style="7"/>
    <col min="11" max="12" width="10.5703125" style="11" bestFit="1" customWidth="1"/>
    <col min="13" max="13" width="21" style="9" customWidth="1"/>
    <col min="14" max="16384" width="8.7109375" style="7"/>
  </cols>
  <sheetData>
    <row r="2" spans="1:13" ht="15" customHeight="1">
      <c r="J2" s="22" t="s">
        <v>48</v>
      </c>
      <c r="K2" s="12">
        <f>SUM(G3:G52)</f>
        <v>175430.21178697806</v>
      </c>
      <c r="L2" s="25">
        <f>SUM(L4:L13)</f>
        <v>175430.21178697806</v>
      </c>
      <c r="M2" s="27">
        <f>K2-L2</f>
        <v>0</v>
      </c>
    </row>
    <row r="3" spans="1:13" ht="15" customHeight="1">
      <c r="A3" s="5" t="s">
        <v>46</v>
      </c>
      <c r="B3" s="5"/>
      <c r="C3" s="6" t="s">
        <v>4</v>
      </c>
      <c r="D3" s="6" t="s">
        <v>0</v>
      </c>
      <c r="E3" s="6" t="s">
        <v>6</v>
      </c>
      <c r="F3" s="14" t="s">
        <v>47</v>
      </c>
      <c r="G3" s="15">
        <v>175430.21178697806</v>
      </c>
      <c r="L3" s="26"/>
    </row>
    <row r="4" spans="1:13" ht="15" customHeight="1">
      <c r="E4" s="8" t="s">
        <v>2</v>
      </c>
      <c r="F4" s="16">
        <v>10658.984994831872</v>
      </c>
      <c r="L4" s="25">
        <f>F4</f>
        <v>10658.984994831872</v>
      </c>
      <c r="M4" s="10" t="s">
        <v>2</v>
      </c>
    </row>
    <row r="5" spans="1:13" ht="15" customHeight="1">
      <c r="E5" s="8" t="s">
        <v>22</v>
      </c>
      <c r="F5" s="16">
        <v>8334.530975957292</v>
      </c>
      <c r="L5" s="25">
        <f>F5</f>
        <v>8334.530975957292</v>
      </c>
      <c r="M5" s="10" t="s">
        <v>7</v>
      </c>
    </row>
    <row r="6" spans="1:13" ht="15" customHeight="1">
      <c r="E6" s="8" t="s">
        <v>3</v>
      </c>
      <c r="F6" s="16">
        <v>3305.0519066519537</v>
      </c>
      <c r="L6" s="25">
        <f>F6</f>
        <v>3305.0519066519537</v>
      </c>
      <c r="M6" s="10" t="s">
        <v>23</v>
      </c>
    </row>
    <row r="7" spans="1:13" ht="15" customHeight="1">
      <c r="E7" s="8" t="s">
        <v>32</v>
      </c>
      <c r="F7" s="16">
        <v>97411.008850352198</v>
      </c>
      <c r="L7" s="25"/>
      <c r="M7" s="10" t="s">
        <v>8</v>
      </c>
    </row>
    <row r="8" spans="1:13" ht="15" customHeight="1">
      <c r="E8" s="8" t="s">
        <v>9</v>
      </c>
      <c r="F8" s="16">
        <v>14693.92445176135</v>
      </c>
      <c r="L8" s="25">
        <f>F7</f>
        <v>97411.008850352198</v>
      </c>
      <c r="M8" s="10" t="s">
        <v>32</v>
      </c>
    </row>
    <row r="9" spans="1:13" ht="15" customHeight="1">
      <c r="E9" s="8" t="s">
        <v>10</v>
      </c>
      <c r="F9" s="16">
        <v>41026.710607423382</v>
      </c>
      <c r="L9" s="25"/>
      <c r="M9" s="10" t="s">
        <v>24</v>
      </c>
    </row>
    <row r="10" spans="1:13" ht="15" customHeight="1">
      <c r="L10" s="25"/>
      <c r="M10" s="10" t="s">
        <v>12</v>
      </c>
    </row>
    <row r="11" spans="1:13" ht="15" customHeight="1">
      <c r="L11" s="25">
        <f>F8</f>
        <v>14693.92445176135</v>
      </c>
      <c r="M11" s="10" t="s">
        <v>9</v>
      </c>
    </row>
    <row r="12" spans="1:13" ht="15" customHeight="1">
      <c r="L12" s="25">
        <f>F9</f>
        <v>41026.710607423382</v>
      </c>
      <c r="M12" s="10" t="s">
        <v>10</v>
      </c>
    </row>
    <row r="13" spans="1:13" ht="15" customHeight="1">
      <c r="L13" s="25"/>
      <c r="M13" s="10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H23" sqref="H23"/>
    </sheetView>
  </sheetViews>
  <sheetFormatPr defaultColWidth="8.7109375" defaultRowHeight="15" customHeight="1"/>
  <cols>
    <col min="1" max="1" width="33.7109375" style="7" customWidth="1"/>
    <col min="2" max="2" width="8.7109375" style="7"/>
    <col min="3" max="3" width="10.28515625" style="7" customWidth="1"/>
    <col min="4" max="4" width="8.7109375" style="7"/>
    <col min="5" max="5" width="19.140625" style="7" customWidth="1"/>
    <col min="6" max="6" width="12.42578125" style="11" bestFit="1" customWidth="1"/>
    <col min="7" max="7" width="11.7109375" style="11" bestFit="1" customWidth="1"/>
    <col min="8" max="11" width="8.7109375" style="7"/>
    <col min="12" max="12" width="9.5703125" style="28" bestFit="1" customWidth="1"/>
    <col min="13" max="13" width="21.140625" style="9" customWidth="1"/>
    <col min="14" max="16384" width="8.7109375" style="7"/>
  </cols>
  <sheetData>
    <row r="2" spans="1:13" ht="15" customHeight="1">
      <c r="J2" s="22" t="s">
        <v>48</v>
      </c>
      <c r="K2" s="12">
        <f>SUM(G3:G42)</f>
        <v>704437.90413145465</v>
      </c>
      <c r="L2" s="25">
        <f>SUM(L4:L13)</f>
        <v>704437.90413145465</v>
      </c>
      <c r="M2" s="29">
        <f>K2-L2</f>
        <v>0</v>
      </c>
    </row>
    <row r="3" spans="1:13" ht="15" customHeight="1">
      <c r="A3" s="5" t="s">
        <v>34</v>
      </c>
      <c r="B3" s="5"/>
      <c r="C3" s="6" t="s">
        <v>4</v>
      </c>
      <c r="D3" s="6" t="s">
        <v>5</v>
      </c>
      <c r="E3" s="6" t="s">
        <v>18</v>
      </c>
      <c r="F3" s="14" t="s">
        <v>14</v>
      </c>
      <c r="G3" s="15">
        <v>371230.27726361481</v>
      </c>
      <c r="K3" s="11"/>
      <c r="L3" s="26"/>
      <c r="M3" s="21"/>
    </row>
    <row r="4" spans="1:13" ht="15" customHeight="1">
      <c r="E4" s="8" t="s">
        <v>2</v>
      </c>
      <c r="F4" s="16">
        <v>367906.98823816294</v>
      </c>
      <c r="K4" s="11"/>
      <c r="L4" s="25">
        <f>SUM(F4,F10,F16)</f>
        <v>699984.72518320347</v>
      </c>
      <c r="M4" s="30" t="s">
        <v>2</v>
      </c>
    </row>
    <row r="5" spans="1:13" ht="15" customHeight="1">
      <c r="E5" s="8" t="s">
        <v>7</v>
      </c>
      <c r="F5" s="16">
        <v>120.715128038194</v>
      </c>
      <c r="K5" s="11"/>
      <c r="L5" s="25">
        <f>SUM(F5,F11)</f>
        <v>355.25565213407663</v>
      </c>
      <c r="M5" s="30" t="s">
        <v>7</v>
      </c>
    </row>
    <row r="6" spans="1:13" ht="15" customHeight="1">
      <c r="E6" s="8" t="s">
        <v>3</v>
      </c>
      <c r="F6" s="16">
        <v>92.444446811107198</v>
      </c>
      <c r="K6" s="11"/>
      <c r="L6" s="25">
        <f>SUM(F6,F12,F17)</f>
        <v>696.37924681889319</v>
      </c>
      <c r="M6" s="30" t="s">
        <v>23</v>
      </c>
    </row>
    <row r="7" spans="1:13" ht="15" customHeight="1">
      <c r="E7" s="8" t="s">
        <v>10</v>
      </c>
      <c r="F7" s="16">
        <v>3110.1294506025615</v>
      </c>
      <c r="K7" s="11"/>
      <c r="L7" s="25"/>
      <c r="M7" s="30" t="s">
        <v>8</v>
      </c>
    </row>
    <row r="8" spans="1:13" ht="15" customHeight="1">
      <c r="K8" s="11"/>
      <c r="L8" s="25"/>
      <c r="M8" s="30" t="s">
        <v>32</v>
      </c>
    </row>
    <row r="9" spans="1:13" ht="15" customHeight="1">
      <c r="A9" s="5" t="s">
        <v>43</v>
      </c>
      <c r="B9" s="5"/>
      <c r="C9" s="6" t="s">
        <v>4</v>
      </c>
      <c r="D9" s="6" t="s">
        <v>5</v>
      </c>
      <c r="E9" s="6" t="s">
        <v>18</v>
      </c>
      <c r="F9" s="14" t="s">
        <v>14</v>
      </c>
      <c r="G9" s="15">
        <v>196758.73911927218</v>
      </c>
      <c r="K9" s="11"/>
      <c r="L9" s="25"/>
      <c r="M9" s="30" t="s">
        <v>24</v>
      </c>
    </row>
    <row r="10" spans="1:13" ht="15" customHeight="1">
      <c r="E10" s="8" t="s">
        <v>2</v>
      </c>
      <c r="F10" s="16">
        <v>196194.27146122776</v>
      </c>
      <c r="K10" s="11"/>
      <c r="L10" s="25"/>
      <c r="M10" s="30" t="s">
        <v>12</v>
      </c>
    </row>
    <row r="11" spans="1:13" ht="15" customHeight="1">
      <c r="E11" s="8" t="s">
        <v>7</v>
      </c>
      <c r="F11" s="16">
        <v>234.5405240958826</v>
      </c>
      <c r="K11" s="11"/>
      <c r="L11" s="25"/>
      <c r="M11" s="30" t="s">
        <v>9</v>
      </c>
    </row>
    <row r="12" spans="1:13" ht="15" customHeight="1">
      <c r="E12" s="8" t="s">
        <v>3</v>
      </c>
      <c r="F12" s="16">
        <v>38.512535252912983</v>
      </c>
      <c r="K12" s="11"/>
      <c r="L12" s="25">
        <f>SUM(F7,F13)</f>
        <v>3401.5440492981879</v>
      </c>
      <c r="M12" s="30" t="s">
        <v>10</v>
      </c>
    </row>
    <row r="13" spans="1:13" ht="15" customHeight="1">
      <c r="E13" s="8" t="s">
        <v>10</v>
      </c>
      <c r="F13" s="16">
        <v>291.4145986956263</v>
      </c>
      <c r="K13" s="11"/>
      <c r="L13" s="25"/>
      <c r="M13" s="30" t="s">
        <v>26</v>
      </c>
    </row>
    <row r="15" spans="1:13" ht="15" customHeight="1">
      <c r="A15" s="5" t="s">
        <v>94</v>
      </c>
      <c r="B15" s="5"/>
      <c r="C15" s="6" t="s">
        <v>4</v>
      </c>
      <c r="D15" s="6" t="s">
        <v>5</v>
      </c>
      <c r="E15" s="6" t="s">
        <v>18</v>
      </c>
      <c r="F15" s="14" t="s">
        <v>14</v>
      </c>
      <c r="G15" s="15">
        <f>SUM(F16:F17)</f>
        <v>136448.88774856762</v>
      </c>
    </row>
    <row r="16" spans="1:13" ht="15" customHeight="1">
      <c r="E16" s="7" t="s">
        <v>2</v>
      </c>
      <c r="F16" s="17">
        <v>135883.46548381276</v>
      </c>
    </row>
    <row r="17" spans="5:6" ht="15" customHeight="1">
      <c r="E17" s="7" t="s">
        <v>3</v>
      </c>
      <c r="F17" s="17">
        <v>565.42226475487303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workbookViewId="0">
      <selection activeCell="H25" sqref="H25"/>
    </sheetView>
  </sheetViews>
  <sheetFormatPr defaultColWidth="8.7109375" defaultRowHeight="15" customHeight="1"/>
  <cols>
    <col min="1" max="1" width="41.140625" style="7" bestFit="1" customWidth="1"/>
    <col min="2" max="2" width="8.7109375" style="7"/>
    <col min="3" max="3" width="10.42578125" style="7" customWidth="1"/>
    <col min="4" max="4" width="8.7109375" style="7"/>
    <col min="5" max="5" width="12.5703125" style="7" bestFit="1" customWidth="1"/>
    <col min="6" max="6" width="12.5703125" style="11" bestFit="1" customWidth="1"/>
    <col min="7" max="7" width="8.7109375" style="11"/>
    <col min="8" max="10" width="8.7109375" style="7"/>
    <col min="11" max="11" width="11.28515625" style="11" bestFit="1" customWidth="1"/>
    <col min="12" max="12" width="11.28515625" style="26" bestFit="1" customWidth="1"/>
    <col min="13" max="13" width="19" style="9" bestFit="1" customWidth="1"/>
    <col min="14" max="14" width="14" style="7" customWidth="1"/>
    <col min="15" max="16384" width="8.7109375" style="7"/>
  </cols>
  <sheetData>
    <row r="2" spans="1:14" ht="15" customHeight="1">
      <c r="J2" s="22" t="s">
        <v>48</v>
      </c>
      <c r="K2" s="12">
        <f>SUM(G3:G97,-K21)</f>
        <v>2041117.8094547149</v>
      </c>
      <c r="L2" s="25">
        <f>SUM(L4:L13)</f>
        <v>2041117.8094547151</v>
      </c>
      <c r="M2" s="29">
        <f>K2-L2</f>
        <v>0</v>
      </c>
    </row>
    <row r="3" spans="1:14" ht="15" customHeight="1">
      <c r="A3" s="5" t="s">
        <v>13</v>
      </c>
      <c r="B3" s="5"/>
      <c r="C3" s="6" t="s">
        <v>4</v>
      </c>
      <c r="D3" s="6" t="s">
        <v>5</v>
      </c>
      <c r="E3" s="6" t="s">
        <v>6</v>
      </c>
      <c r="F3" s="14" t="s">
        <v>14</v>
      </c>
      <c r="G3" s="15">
        <v>121466.25808118243</v>
      </c>
      <c r="N3" s="13"/>
    </row>
    <row r="4" spans="1:14" ht="15" customHeight="1">
      <c r="E4" s="8" t="s">
        <v>2</v>
      </c>
      <c r="F4" s="16">
        <v>51934.70918217476</v>
      </c>
      <c r="L4" s="25">
        <f>SUM(F4,F12,F15,F22,F32,F40,F44,F61,F70,F76,F88,F50,-L23)</f>
        <v>859512.85557715071</v>
      </c>
      <c r="M4" s="10" t="s">
        <v>2</v>
      </c>
    </row>
    <row r="5" spans="1:14" ht="15" customHeight="1">
      <c r="E5" s="8" t="s">
        <v>7</v>
      </c>
      <c r="F5" s="16">
        <v>2505.3080164066505</v>
      </c>
      <c r="L5" s="25">
        <f>SUM(F5,F16,F23,F31,F33,F41,F45,F51,F62,F71,F77,F89,-L24)</f>
        <v>71951.412788975227</v>
      </c>
      <c r="M5" s="10" t="s">
        <v>7</v>
      </c>
      <c r="N5" s="8"/>
    </row>
    <row r="6" spans="1:14" ht="15" customHeight="1">
      <c r="E6" s="8" t="s">
        <v>3</v>
      </c>
      <c r="F6" s="16">
        <v>9060.3277959107218</v>
      </c>
      <c r="L6" s="25">
        <f>SUM(F6,F17,F21,F24,F34,F42,F46,F52,F63,F72,F78,F85,F90,-L25)</f>
        <v>75624.13743428704</v>
      </c>
      <c r="M6" s="10" t="s">
        <v>23</v>
      </c>
      <c r="N6" s="8"/>
    </row>
    <row r="7" spans="1:14" ht="15" customHeight="1">
      <c r="E7" s="8" t="s">
        <v>8</v>
      </c>
      <c r="F7" s="16">
        <v>18411.63424300214</v>
      </c>
      <c r="L7" s="25">
        <f>SUM(F7,F25,F35,F53,F64,F79,F86,F91,)</f>
        <v>91311.937769648139</v>
      </c>
      <c r="M7" s="10" t="s">
        <v>8</v>
      </c>
      <c r="N7" s="8"/>
    </row>
    <row r="8" spans="1:14" ht="15" customHeight="1">
      <c r="E8" s="8" t="s">
        <v>12</v>
      </c>
      <c r="F8" s="16">
        <v>3763.9857740687021</v>
      </c>
      <c r="L8" s="25">
        <f>SUM(F54,F73,F80,F92)</f>
        <v>44316.633637505227</v>
      </c>
      <c r="M8" s="10" t="s">
        <v>32</v>
      </c>
      <c r="N8" s="8"/>
    </row>
    <row r="9" spans="1:14" ht="15" customHeight="1">
      <c r="E9" s="8" t="s">
        <v>9</v>
      </c>
      <c r="F9" s="16">
        <v>1985.7858591452471</v>
      </c>
      <c r="L9" s="25">
        <f>SUM(F18,F26,F47,F55,F81,F93)</f>
        <v>7768.2232434053058</v>
      </c>
      <c r="M9" s="10" t="s">
        <v>24</v>
      </c>
      <c r="N9" s="8"/>
    </row>
    <row r="10" spans="1:14" ht="15" customHeight="1">
      <c r="E10" s="8" t="s">
        <v>10</v>
      </c>
      <c r="F10" s="16">
        <v>33804.507210474214</v>
      </c>
      <c r="L10" s="25">
        <f>SUM(F8,F27,F36,F56,F65,F74,F82,F94)</f>
        <v>126028.98852318805</v>
      </c>
      <c r="M10" s="10" t="s">
        <v>12</v>
      </c>
      <c r="N10" s="8"/>
    </row>
    <row r="11" spans="1:14" ht="15" customHeight="1">
      <c r="A11" s="5" t="s">
        <v>15</v>
      </c>
      <c r="B11" s="5"/>
      <c r="C11" s="6" t="s">
        <v>4</v>
      </c>
      <c r="D11" s="6" t="s">
        <v>5</v>
      </c>
      <c r="E11" s="6" t="s">
        <v>16</v>
      </c>
      <c r="F11" s="14" t="s">
        <v>14</v>
      </c>
      <c r="G11" s="15">
        <v>587.28</v>
      </c>
      <c r="L11" s="25">
        <f>SUM(F9,F28,F37,F57,F66,F95,-L30)</f>
        <v>75623.906406091075</v>
      </c>
      <c r="M11" s="10" t="s">
        <v>9</v>
      </c>
      <c r="N11" s="8"/>
    </row>
    <row r="12" spans="1:14" ht="15" customHeight="1">
      <c r="E12" s="8" t="s">
        <v>2</v>
      </c>
      <c r="F12" s="16">
        <v>587.28</v>
      </c>
      <c r="L12" s="25">
        <f>SUM(F10,F19,F29,F38,F48,F58,F67,F96,-L31)</f>
        <v>632920.58955267374</v>
      </c>
      <c r="M12" s="10" t="s">
        <v>10</v>
      </c>
      <c r="N12" s="8"/>
    </row>
    <row r="13" spans="1:14" ht="15" customHeight="1">
      <c r="L13" s="25">
        <f>SUM(F30,F59,F68,F83,F97)</f>
        <v>56059.124521790713</v>
      </c>
      <c r="M13" s="10" t="s">
        <v>26</v>
      </c>
      <c r="N13" s="8"/>
    </row>
    <row r="14" spans="1:14" ht="15" customHeight="1">
      <c r="A14" s="5" t="s">
        <v>20</v>
      </c>
      <c r="B14" s="5"/>
      <c r="C14" s="6" t="s">
        <v>4</v>
      </c>
      <c r="D14" s="6" t="s">
        <v>11</v>
      </c>
      <c r="E14" s="6" t="s">
        <v>21</v>
      </c>
      <c r="F14" s="14" t="s">
        <v>14</v>
      </c>
      <c r="G14" s="15">
        <v>7259.0519442231835</v>
      </c>
    </row>
    <row r="15" spans="1:14" ht="15" customHeight="1">
      <c r="E15" s="8" t="s">
        <v>2</v>
      </c>
      <c r="F15" s="16">
        <v>2431.7563307829409</v>
      </c>
      <c r="J15" s="38" t="s">
        <v>114</v>
      </c>
      <c r="K15" s="36"/>
      <c r="L15" s="37"/>
    </row>
    <row r="16" spans="1:14" ht="15" customHeight="1">
      <c r="E16" s="8" t="s">
        <v>22</v>
      </c>
      <c r="F16" s="16">
        <v>136.05164930555429</v>
      </c>
    </row>
    <row r="17" spans="1:13" ht="15" customHeight="1">
      <c r="E17" s="8" t="s">
        <v>23</v>
      </c>
      <c r="F17" s="16">
        <v>265.10916666666702</v>
      </c>
    </row>
    <row r="18" spans="1:13" ht="15" customHeight="1">
      <c r="E18" s="8" t="s">
        <v>24</v>
      </c>
      <c r="F18" s="16">
        <v>86.49</v>
      </c>
    </row>
    <row r="19" spans="1:13" ht="15" customHeight="1">
      <c r="E19" s="8" t="s">
        <v>10</v>
      </c>
      <c r="F19" s="16">
        <v>4339.6447974680214</v>
      </c>
      <c r="J19" s="39" t="s">
        <v>113</v>
      </c>
      <c r="K19" s="36"/>
      <c r="L19" s="37"/>
      <c r="M19" s="40"/>
    </row>
    <row r="21" spans="1:13" ht="15" customHeight="1">
      <c r="A21" s="5" t="s">
        <v>27</v>
      </c>
      <c r="B21" s="5"/>
      <c r="C21" s="6" t="s">
        <v>4</v>
      </c>
      <c r="D21" s="6" t="s">
        <v>11</v>
      </c>
      <c r="E21" s="6" t="s">
        <v>6</v>
      </c>
      <c r="F21" s="14" t="s">
        <v>14</v>
      </c>
      <c r="G21" s="15">
        <v>657696.28878473199</v>
      </c>
      <c r="J21" s="22" t="str">
        <f>'Bookstore,Grab-n-go'!J2</f>
        <v>Total</v>
      </c>
      <c r="K21" s="12">
        <f>'Bookstore,Grab-n-go'!K2</f>
        <v>10849.282002331296</v>
      </c>
      <c r="L21" s="25">
        <f>'Bookstore,Grab-n-go'!L2</f>
        <v>10849.282002331296</v>
      </c>
      <c r="M21" s="24">
        <f>'Bookstore,Grab-n-go'!M2</f>
        <v>0</v>
      </c>
    </row>
    <row r="22" spans="1:13" ht="15" customHeight="1">
      <c r="E22" s="8" t="s">
        <v>2</v>
      </c>
      <c r="F22" s="16">
        <v>219799.30326280187</v>
      </c>
    </row>
    <row r="23" spans="1:13" ht="15" customHeight="1">
      <c r="E23" s="8" t="s">
        <v>7</v>
      </c>
      <c r="F23" s="16">
        <v>15217.749728230639</v>
      </c>
      <c r="L23" s="25">
        <f>'Bookstore,Grab-n-go'!L4</f>
        <v>2795.4145542764932</v>
      </c>
      <c r="M23" s="24" t="str">
        <f>'Bookstore,Grab-n-go'!M4</f>
        <v xml:space="preserve">Carpet            </v>
      </c>
    </row>
    <row r="24" spans="1:13" ht="15" customHeight="1">
      <c r="E24" s="8" t="s">
        <v>23</v>
      </c>
      <c r="F24" s="16">
        <v>14486.122707734841</v>
      </c>
      <c r="L24" s="25">
        <f>'Bookstore,Grab-n-go'!L5</f>
        <v>1680.6551130328721</v>
      </c>
      <c r="M24" s="24" t="str">
        <f>'Bookstore,Grab-n-go'!M5</f>
        <v xml:space="preserve">Ceramic Tile      </v>
      </c>
    </row>
    <row r="25" spans="1:13" ht="15" customHeight="1">
      <c r="E25" s="8" t="s">
        <v>8</v>
      </c>
      <c r="F25" s="16">
        <v>289.65217918416403</v>
      </c>
      <c r="L25" s="25">
        <f>'Bookstore,Grab-n-go'!L6</f>
        <v>1272.7206742565154</v>
      </c>
      <c r="M25" s="24" t="str">
        <f>'Bookstore,Grab-n-go'!M6</f>
        <v xml:space="preserve">CONCRETE          </v>
      </c>
    </row>
    <row r="26" spans="1:13" ht="15" customHeight="1">
      <c r="E26" s="8" t="s">
        <v>24</v>
      </c>
      <c r="F26" s="16">
        <v>206.55969396618769</v>
      </c>
      <c r="L26" s="25">
        <f>'Bookstore,Grab-n-go'!L7</f>
        <v>0</v>
      </c>
      <c r="M26" s="24" t="str">
        <f>'Bookstore,Grab-n-go'!M7</f>
        <v xml:space="preserve">Epoxy Aggregate   </v>
      </c>
    </row>
    <row r="27" spans="1:13" ht="15" customHeight="1">
      <c r="E27" s="8" t="s">
        <v>12</v>
      </c>
      <c r="F27" s="16">
        <v>5359.0277598892499</v>
      </c>
      <c r="L27" s="25">
        <f>'Bookstore,Grab-n-go'!L8</f>
        <v>0</v>
      </c>
      <c r="M27" s="24" t="str">
        <f>'Bookstore,Grab-n-go'!M8</f>
        <v xml:space="preserve">Linoleum/LVT      </v>
      </c>
    </row>
    <row r="28" spans="1:13" ht="15" customHeight="1">
      <c r="E28" s="8" t="s">
        <v>9</v>
      </c>
      <c r="F28" s="16">
        <v>34001.542527877195</v>
      </c>
      <c r="L28" s="25">
        <f>'Bookstore,Grab-n-go'!L9</f>
        <v>0</v>
      </c>
      <c r="M28" s="24" t="str">
        <f>'Bookstore,Grab-n-go'!M9</f>
        <v xml:space="preserve">Raised Floor      </v>
      </c>
    </row>
    <row r="29" spans="1:13" ht="15" customHeight="1">
      <c r="E29" s="8" t="s">
        <v>10</v>
      </c>
      <c r="F29" s="16">
        <v>367255.16477565019</v>
      </c>
      <c r="L29" s="25">
        <f>'Bookstore,Grab-n-go'!L10</f>
        <v>0</v>
      </c>
      <c r="M29" s="24" t="str">
        <f>'Bookstore,Grab-n-go'!M10</f>
        <v>Resilient Rubber/V</v>
      </c>
    </row>
    <row r="30" spans="1:13" ht="15" customHeight="1">
      <c r="E30" s="8" t="s">
        <v>26</v>
      </c>
      <c r="F30" s="16">
        <v>1081.1661493976846</v>
      </c>
      <c r="L30" s="25">
        <f>'Bookstore,Grab-n-go'!L11</f>
        <v>453.997449619723</v>
      </c>
      <c r="M30" s="24" t="str">
        <f>'Bookstore,Grab-n-go'!M11</f>
        <v xml:space="preserve">Terrazzo          </v>
      </c>
    </row>
    <row r="31" spans="1:13" ht="15" customHeight="1">
      <c r="A31" s="5" t="s">
        <v>28</v>
      </c>
      <c r="B31" s="5"/>
      <c r="C31" s="6" t="s">
        <v>4</v>
      </c>
      <c r="D31" s="6" t="s">
        <v>11</v>
      </c>
      <c r="E31" s="6" t="s">
        <v>6</v>
      </c>
      <c r="F31" s="14" t="s">
        <v>14</v>
      </c>
      <c r="G31" s="15">
        <v>148056.58111240203</v>
      </c>
      <c r="L31" s="25">
        <f>'Bookstore,Grab-n-go'!L12</f>
        <v>4646.494211145694</v>
      </c>
      <c r="M31" s="24" t="str">
        <f>'Bookstore,Grab-n-go'!M12</f>
        <v xml:space="preserve">Vinyl Composition </v>
      </c>
    </row>
    <row r="32" spans="1:13" ht="15" customHeight="1">
      <c r="E32" s="8" t="s">
        <v>2</v>
      </c>
      <c r="F32" s="16">
        <v>18615.591799713064</v>
      </c>
      <c r="L32" s="25">
        <f>'Bookstore,Grab-n-go'!L13</f>
        <v>0</v>
      </c>
      <c r="M32" s="24" t="str">
        <f>'Bookstore,Grab-n-go'!M13</f>
        <v xml:space="preserve">Wood              </v>
      </c>
    </row>
    <row r="33" spans="1:7" ht="15" customHeight="1">
      <c r="E33" s="8" t="s">
        <v>7</v>
      </c>
      <c r="F33" s="16">
        <v>3186.1605703462815</v>
      </c>
    </row>
    <row r="34" spans="1:7" ht="15" customHeight="1">
      <c r="E34" s="8" t="s">
        <v>3</v>
      </c>
      <c r="F34" s="16">
        <v>2559.2273159272499</v>
      </c>
    </row>
    <row r="35" spans="1:7" ht="15" customHeight="1">
      <c r="E35" s="8" t="s">
        <v>8</v>
      </c>
      <c r="F35" s="16">
        <v>45065.442376217994</v>
      </c>
    </row>
    <row r="36" spans="1:7" ht="15" customHeight="1">
      <c r="E36" s="8" t="s">
        <v>12</v>
      </c>
      <c r="F36" s="16">
        <v>21632.746277833703</v>
      </c>
    </row>
    <row r="37" spans="1:7" ht="15" customHeight="1">
      <c r="E37" s="8" t="s">
        <v>9</v>
      </c>
      <c r="F37" s="16">
        <v>20041.205411014282</v>
      </c>
    </row>
    <row r="38" spans="1:7" ht="15" customHeight="1">
      <c r="E38" s="8" t="s">
        <v>10</v>
      </c>
      <c r="F38" s="16">
        <v>36956.207361349458</v>
      </c>
    </row>
    <row r="39" spans="1:7" ht="15" customHeight="1">
      <c r="A39" s="5" t="s">
        <v>29</v>
      </c>
      <c r="B39" s="5"/>
      <c r="C39" s="6" t="s">
        <v>4</v>
      </c>
      <c r="D39" s="6" t="s">
        <v>5</v>
      </c>
      <c r="E39" s="6" t="s">
        <v>21</v>
      </c>
      <c r="F39" s="14" t="s">
        <v>14</v>
      </c>
      <c r="G39" s="15">
        <v>3741.5176175763891</v>
      </c>
    </row>
    <row r="40" spans="1:7" ht="15" customHeight="1">
      <c r="E40" s="8" t="s">
        <v>2</v>
      </c>
      <c r="F40" s="16">
        <v>3393.9576175763891</v>
      </c>
    </row>
    <row r="41" spans="1:7" ht="15" customHeight="1">
      <c r="E41" s="8" t="s">
        <v>7</v>
      </c>
      <c r="F41" s="16">
        <v>288.70999999999998</v>
      </c>
    </row>
    <row r="42" spans="1:7" ht="15" customHeight="1">
      <c r="E42" s="8" t="s">
        <v>3</v>
      </c>
      <c r="F42" s="16">
        <v>58.85</v>
      </c>
    </row>
    <row r="43" spans="1:7" ht="15" customHeight="1">
      <c r="A43" s="5" t="s">
        <v>30</v>
      </c>
      <c r="B43" s="5"/>
      <c r="C43" s="6" t="s">
        <v>4</v>
      </c>
      <c r="D43" s="6" t="s">
        <v>5</v>
      </c>
      <c r="E43" s="6" t="s">
        <v>21</v>
      </c>
      <c r="F43" s="14" t="s">
        <v>14</v>
      </c>
      <c r="G43" s="15">
        <v>96951.648021499946</v>
      </c>
    </row>
    <row r="44" spans="1:7" ht="15" customHeight="1">
      <c r="E44" s="8" t="s">
        <v>2</v>
      </c>
      <c r="F44" s="16">
        <v>66367.293195517341</v>
      </c>
    </row>
    <row r="45" spans="1:7" ht="15" customHeight="1">
      <c r="E45" s="8" t="s">
        <v>7</v>
      </c>
      <c r="F45" s="16">
        <v>9730.6512961386288</v>
      </c>
    </row>
    <row r="46" spans="1:7" ht="15" customHeight="1">
      <c r="E46" s="8" t="s">
        <v>3</v>
      </c>
      <c r="F46" s="16">
        <v>4663.7378472222199</v>
      </c>
    </row>
    <row r="47" spans="1:7" ht="15" customHeight="1">
      <c r="E47" s="8" t="s">
        <v>24</v>
      </c>
      <c r="F47" s="16">
        <v>1032.7638888888891</v>
      </c>
    </row>
    <row r="48" spans="1:7" ht="15" customHeight="1">
      <c r="E48" s="8" t="s">
        <v>10</v>
      </c>
      <c r="F48" s="16">
        <v>15157.201793732871</v>
      </c>
    </row>
    <row r="49" spans="1:7" ht="15" customHeight="1">
      <c r="A49" s="5" t="s">
        <v>31</v>
      </c>
      <c r="B49" s="5"/>
      <c r="C49" s="6" t="s">
        <v>4</v>
      </c>
      <c r="D49" s="6" t="s">
        <v>11</v>
      </c>
      <c r="E49" s="6" t="s">
        <v>1</v>
      </c>
      <c r="F49" s="14" t="s">
        <v>14</v>
      </c>
      <c r="G49" s="15">
        <v>177644.50330276013</v>
      </c>
    </row>
    <row r="50" spans="1:7" ht="15" customHeight="1">
      <c r="E50" s="8" t="s">
        <v>2</v>
      </c>
      <c r="F50" s="16">
        <v>116451.15000851362</v>
      </c>
    </row>
    <row r="51" spans="1:7" ht="15" customHeight="1">
      <c r="E51" s="8" t="s">
        <v>7</v>
      </c>
      <c r="F51" s="16">
        <v>7352.1920473803239</v>
      </c>
    </row>
    <row r="52" spans="1:7" ht="15" customHeight="1">
      <c r="E52" s="8" t="s">
        <v>23</v>
      </c>
      <c r="F52" s="16">
        <v>4249.430044295952</v>
      </c>
    </row>
    <row r="53" spans="1:7" ht="15" customHeight="1">
      <c r="E53" s="8" t="s">
        <v>8</v>
      </c>
      <c r="F53" s="16">
        <v>1276.8715249883501</v>
      </c>
    </row>
    <row r="54" spans="1:7" ht="15" customHeight="1">
      <c r="E54" s="8" t="s">
        <v>32</v>
      </c>
      <c r="F54" s="16">
        <v>16182.485058106968</v>
      </c>
    </row>
    <row r="55" spans="1:7" ht="15" customHeight="1">
      <c r="E55" s="8" t="s">
        <v>24</v>
      </c>
      <c r="F55" s="16">
        <v>797.23263916020096</v>
      </c>
    </row>
    <row r="56" spans="1:7" ht="15" customHeight="1">
      <c r="E56" s="8" t="s">
        <v>12</v>
      </c>
      <c r="F56" s="16">
        <v>6210.309775774761</v>
      </c>
    </row>
    <row r="57" spans="1:7" ht="15" customHeight="1">
      <c r="E57" s="8" t="s">
        <v>9</v>
      </c>
      <c r="F57" s="16">
        <v>2509.7680135227461</v>
      </c>
    </row>
    <row r="58" spans="1:7" ht="15" customHeight="1">
      <c r="E58" s="8" t="s">
        <v>10</v>
      </c>
      <c r="F58" s="16">
        <v>22225.591968794979</v>
      </c>
    </row>
    <row r="59" spans="1:7" ht="15" customHeight="1">
      <c r="E59" s="8" t="s">
        <v>26</v>
      </c>
      <c r="F59" s="16">
        <v>389.47222222222302</v>
      </c>
    </row>
    <row r="60" spans="1:7" ht="15" customHeight="1">
      <c r="A60" s="5" t="s">
        <v>35</v>
      </c>
      <c r="B60" s="5"/>
      <c r="C60" s="6" t="s">
        <v>4</v>
      </c>
      <c r="D60" s="6" t="s">
        <v>5</v>
      </c>
      <c r="E60" s="6" t="s">
        <v>36</v>
      </c>
      <c r="F60" s="14" t="s">
        <v>14</v>
      </c>
      <c r="G60" s="15">
        <v>246173.31929769466</v>
      </c>
    </row>
    <row r="61" spans="1:7" ht="15" customHeight="1">
      <c r="E61" s="8" t="s">
        <v>2</v>
      </c>
      <c r="F61" s="16">
        <v>74411.66566767823</v>
      </c>
    </row>
    <row r="62" spans="1:7" ht="15" customHeight="1">
      <c r="E62" s="8" t="s">
        <v>7</v>
      </c>
      <c r="F62" s="16">
        <v>6779.2578506888822</v>
      </c>
    </row>
    <row r="63" spans="1:7" ht="15" customHeight="1">
      <c r="E63" s="8" t="s">
        <v>3</v>
      </c>
      <c r="F63" s="16">
        <v>1614.8831122912718</v>
      </c>
    </row>
    <row r="64" spans="1:7" ht="15" customHeight="1">
      <c r="E64" s="8" t="s">
        <v>8</v>
      </c>
      <c r="F64" s="16">
        <v>3069.8685460864772</v>
      </c>
    </row>
    <row r="65" spans="1:7" ht="15" customHeight="1">
      <c r="E65" s="8" t="s">
        <v>12</v>
      </c>
      <c r="F65" s="16">
        <v>16759.482803930616</v>
      </c>
    </row>
    <row r="66" spans="1:7" ht="15" customHeight="1">
      <c r="E66" s="8" t="s">
        <v>9</v>
      </c>
      <c r="F66" s="16">
        <v>10098.870716249245</v>
      </c>
    </row>
    <row r="67" spans="1:7" ht="15" customHeight="1">
      <c r="E67" s="8" t="s">
        <v>10</v>
      </c>
      <c r="F67" s="16">
        <v>133197.25486235306</v>
      </c>
    </row>
    <row r="68" spans="1:7" ht="15" customHeight="1">
      <c r="E68" s="8" t="s">
        <v>26</v>
      </c>
      <c r="F68" s="16">
        <v>242.03573841688001</v>
      </c>
    </row>
    <row r="69" spans="1:7" ht="15" customHeight="1">
      <c r="A69" s="5" t="s">
        <v>37</v>
      </c>
      <c r="B69" s="5"/>
      <c r="C69" s="6" t="s">
        <v>4</v>
      </c>
      <c r="D69" s="6" t="s">
        <v>11</v>
      </c>
      <c r="E69" s="6" t="s">
        <v>38</v>
      </c>
      <c r="F69" s="14" t="s">
        <v>14</v>
      </c>
      <c r="G69" s="15">
        <v>147391.3162712387</v>
      </c>
    </row>
    <row r="70" spans="1:7" ht="15" customHeight="1">
      <c r="E70" s="8" t="s">
        <v>2</v>
      </c>
      <c r="F70" s="16">
        <v>117636.51405233286</v>
      </c>
    </row>
    <row r="71" spans="1:7" ht="15" customHeight="1">
      <c r="E71" s="8" t="s">
        <v>7</v>
      </c>
      <c r="F71" s="16">
        <v>8608.1847495829334</v>
      </c>
    </row>
    <row r="72" spans="1:7" ht="15" customHeight="1">
      <c r="E72" s="8" t="s">
        <v>3</v>
      </c>
      <c r="F72" s="16">
        <v>17210.657232522193</v>
      </c>
    </row>
    <row r="73" spans="1:7" ht="15" customHeight="1">
      <c r="E73" s="8" t="s">
        <v>32</v>
      </c>
      <c r="F73" s="16">
        <v>599.37697104980123</v>
      </c>
    </row>
    <row r="74" spans="1:7" ht="15" customHeight="1">
      <c r="E74" s="8" t="s">
        <v>12</v>
      </c>
      <c r="F74" s="16">
        <v>3336.5832657509063</v>
      </c>
    </row>
    <row r="75" spans="1:7" ht="15" customHeight="1">
      <c r="A75" s="5" t="s">
        <v>39</v>
      </c>
      <c r="B75" s="5"/>
      <c r="C75" s="6" t="s">
        <v>4</v>
      </c>
      <c r="D75" s="6" t="s">
        <v>11</v>
      </c>
      <c r="E75" s="6" t="s">
        <v>6</v>
      </c>
      <c r="F75" s="14" t="s">
        <v>14</v>
      </c>
      <c r="G75" s="15">
        <v>160449.13219024308</v>
      </c>
    </row>
    <row r="76" spans="1:7" ht="15" customHeight="1">
      <c r="E76" s="8" t="s">
        <v>2</v>
      </c>
      <c r="F76" s="16">
        <v>30882.714299018229</v>
      </c>
    </row>
    <row r="77" spans="1:7" ht="15" customHeight="1">
      <c r="E77" s="8" t="s">
        <v>7</v>
      </c>
      <c r="F77" s="16">
        <v>3194.5944142709495</v>
      </c>
    </row>
    <row r="78" spans="1:7" ht="15" customHeight="1">
      <c r="E78" s="8" t="s">
        <v>3</v>
      </c>
      <c r="F78" s="16">
        <v>11941.806081519017</v>
      </c>
    </row>
    <row r="79" spans="1:7" ht="15" customHeight="1">
      <c r="E79" s="8" t="s">
        <v>8</v>
      </c>
      <c r="F79" s="16">
        <v>18951.897758078296</v>
      </c>
    </row>
    <row r="80" spans="1:7" ht="15" customHeight="1">
      <c r="E80" s="8" t="s">
        <v>32</v>
      </c>
      <c r="F80" s="16">
        <v>26263.513364377206</v>
      </c>
    </row>
    <row r="81" spans="1:7" ht="15" customHeight="1">
      <c r="E81" s="8" t="s">
        <v>24</v>
      </c>
      <c r="F81" s="16">
        <v>52.99</v>
      </c>
    </row>
    <row r="82" spans="1:7" ht="15" customHeight="1">
      <c r="E82" s="8" t="s">
        <v>12</v>
      </c>
      <c r="F82" s="16">
        <v>66638.17512852943</v>
      </c>
    </row>
    <row r="83" spans="1:7" ht="15" customHeight="1">
      <c r="E83" s="8" t="s">
        <v>26</v>
      </c>
      <c r="F83" s="16">
        <v>2523.4411444499465</v>
      </c>
    </row>
    <row r="84" spans="1:7" ht="15" customHeight="1">
      <c r="A84" s="5" t="s">
        <v>40</v>
      </c>
      <c r="B84" s="5"/>
      <c r="C84" s="6" t="s">
        <v>4</v>
      </c>
      <c r="D84" s="6" t="s">
        <v>11</v>
      </c>
      <c r="E84" s="6" t="s">
        <v>38</v>
      </c>
      <c r="F84" s="14" t="s">
        <v>14</v>
      </c>
      <c r="G84" s="15">
        <v>1844.7553863165417</v>
      </c>
    </row>
    <row r="85" spans="1:7" ht="15" customHeight="1">
      <c r="E85" s="8" t="s">
        <v>3</v>
      </c>
      <c r="F85" s="16">
        <v>911.88639794786002</v>
      </c>
    </row>
    <row r="86" spans="1:7" ht="15" customHeight="1">
      <c r="E86" s="8" t="s">
        <v>8</v>
      </c>
      <c r="F86" s="16">
        <v>932.86898836868181</v>
      </c>
    </row>
    <row r="87" spans="1:7" ht="15" customHeight="1">
      <c r="A87" s="5" t="s">
        <v>41</v>
      </c>
      <c r="B87" s="5"/>
      <c r="C87" s="6" t="s">
        <v>4</v>
      </c>
      <c r="D87" s="6" t="s">
        <v>11</v>
      </c>
      <c r="E87" s="6" t="s">
        <v>21</v>
      </c>
      <c r="F87" s="14" t="s">
        <v>14</v>
      </c>
      <c r="G87" s="15">
        <v>282705.43944717717</v>
      </c>
    </row>
    <row r="88" spans="1:7" ht="15" customHeight="1">
      <c r="E88" s="8" t="s">
        <v>2</v>
      </c>
      <c r="F88" s="16">
        <v>159796.33471531785</v>
      </c>
    </row>
    <row r="89" spans="1:7" ht="15" customHeight="1">
      <c r="E89" s="8" t="s">
        <v>7</v>
      </c>
      <c r="F89" s="16">
        <v>16633.207579657257</v>
      </c>
    </row>
    <row r="90" spans="1:7" ht="15" customHeight="1">
      <c r="E90" s="8" t="s">
        <v>3</v>
      </c>
      <c r="F90" s="16">
        <v>9874.8204065055561</v>
      </c>
    </row>
    <row r="91" spans="1:7" ht="15" customHeight="1">
      <c r="E91" s="8" t="s">
        <v>8</v>
      </c>
      <c r="F91" s="16">
        <v>3313.7021537220417</v>
      </c>
    </row>
    <row r="92" spans="1:7" ht="15" customHeight="1">
      <c r="E92" s="8" t="s">
        <v>32</v>
      </c>
      <c r="F92" s="16">
        <v>1271.258243971253</v>
      </c>
    </row>
    <row r="93" spans="1:7" ht="15" customHeight="1">
      <c r="E93" s="8" t="s">
        <v>24</v>
      </c>
      <c r="F93" s="16">
        <v>5592.1870213900283</v>
      </c>
    </row>
    <row r="94" spans="1:7" ht="15" customHeight="1">
      <c r="E94" s="8" t="s">
        <v>12</v>
      </c>
      <c r="F94" s="16">
        <v>2328.6777374106778</v>
      </c>
    </row>
    <row r="95" spans="1:7" ht="15" customHeight="1">
      <c r="E95" s="8" t="s">
        <v>42</v>
      </c>
      <c r="F95" s="16">
        <v>7440.7313279020836</v>
      </c>
    </row>
    <row r="96" spans="1:7" ht="15" customHeight="1">
      <c r="E96" s="8" t="s">
        <v>10</v>
      </c>
      <c r="F96" s="16">
        <v>24631.510993996468</v>
      </c>
    </row>
    <row r="97" spans="5:6" ht="15" customHeight="1">
      <c r="E97" s="8" t="s">
        <v>26</v>
      </c>
      <c r="F97" s="16">
        <v>51823.009267303976</v>
      </c>
    </row>
  </sheetData>
  <sortState ref="A110:P131">
    <sortCondition ref="M110:M131"/>
  </sortState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1"/>
  <sheetViews>
    <sheetView workbookViewId="0">
      <selection activeCell="I36" sqref="I36"/>
    </sheetView>
  </sheetViews>
  <sheetFormatPr defaultColWidth="8.7109375" defaultRowHeight="15" customHeight="1"/>
  <cols>
    <col min="1" max="1" width="35.42578125" style="7" bestFit="1" customWidth="1"/>
    <col min="2" max="2" width="8.7109375" style="7"/>
    <col min="3" max="3" width="10.140625" style="7" customWidth="1"/>
    <col min="4" max="4" width="8.7109375" style="7"/>
    <col min="5" max="5" width="17.85546875" style="7" customWidth="1"/>
    <col min="6" max="6" width="12.7109375" style="11" bestFit="1" customWidth="1"/>
    <col min="7" max="7" width="8.7109375" style="11" bestFit="1" customWidth="1"/>
    <col min="8" max="8" width="14.85546875" style="7" customWidth="1"/>
    <col min="9" max="10" width="8.7109375" style="7"/>
    <col min="11" max="11" width="11.42578125" style="11" bestFit="1" customWidth="1"/>
    <col min="12" max="12" width="11.42578125" style="26" bestFit="1" customWidth="1"/>
    <col min="13" max="13" width="19.42578125" style="21" bestFit="1" customWidth="1"/>
    <col min="14" max="18" width="8.7109375" style="7"/>
    <col min="19" max="19" width="39.85546875" style="7" customWidth="1"/>
    <col min="20" max="27" width="8.7109375" style="7"/>
    <col min="28" max="29" width="8.85546875" style="7" bestFit="1" customWidth="1"/>
    <col min="30" max="30" width="8.7109375" style="7"/>
    <col min="31" max="31" width="22.42578125" style="7" bestFit="1" customWidth="1"/>
    <col min="32" max="16384" width="8.7109375" style="7"/>
  </cols>
  <sheetData>
    <row r="2" spans="1:33" ht="15" customHeight="1">
      <c r="J2" s="22" t="s">
        <v>48</v>
      </c>
      <c r="K2" s="12">
        <f>SUM(G3:G42)</f>
        <v>471790.48197048728</v>
      </c>
      <c r="L2" s="25">
        <f>SUM(L4:L13)</f>
        <v>471790.48197048728</v>
      </c>
      <c r="M2" s="29">
        <f>K2-L2</f>
        <v>0</v>
      </c>
    </row>
    <row r="3" spans="1:33" ht="15" customHeight="1">
      <c r="A3" s="5" t="s">
        <v>17</v>
      </c>
      <c r="B3" s="5"/>
      <c r="C3" s="6" t="s">
        <v>4</v>
      </c>
      <c r="D3" s="6" t="s">
        <v>5</v>
      </c>
      <c r="E3" s="6" t="s">
        <v>18</v>
      </c>
      <c r="F3" s="14" t="s">
        <v>14</v>
      </c>
      <c r="G3" s="15">
        <v>7365.0653880092568</v>
      </c>
      <c r="R3" s="18" t="s">
        <v>56</v>
      </c>
      <c r="S3" s="18" t="s">
        <v>57</v>
      </c>
      <c r="T3" s="18" t="s">
        <v>58</v>
      </c>
      <c r="U3" s="19"/>
      <c r="V3" s="18" t="s">
        <v>4</v>
      </c>
      <c r="W3" s="18" t="s">
        <v>49</v>
      </c>
      <c r="X3" s="18" t="s">
        <v>50</v>
      </c>
      <c r="Y3" s="18" t="s">
        <v>5</v>
      </c>
      <c r="Z3" s="18" t="s">
        <v>51</v>
      </c>
      <c r="AA3" s="18" t="s">
        <v>14</v>
      </c>
      <c r="AB3" s="18">
        <v>7800</v>
      </c>
      <c r="AC3" s="18">
        <v>1</v>
      </c>
      <c r="AD3" s="18" t="s">
        <v>18</v>
      </c>
      <c r="AE3" s="20">
        <v>30317</v>
      </c>
      <c r="AF3" s="18" t="s">
        <v>52</v>
      </c>
      <c r="AG3" s="18" t="s">
        <v>53</v>
      </c>
    </row>
    <row r="4" spans="1:33" ht="15" customHeight="1">
      <c r="E4" s="8" t="s">
        <v>7</v>
      </c>
      <c r="F4" s="16">
        <v>406.37608460688398</v>
      </c>
      <c r="L4" s="25">
        <f>SUM(F7,F13,F23,F30,F36)</f>
        <v>216193.2832474664</v>
      </c>
      <c r="M4" s="30" t="s">
        <v>2</v>
      </c>
      <c r="R4" s="18" t="s">
        <v>59</v>
      </c>
      <c r="S4" s="18" t="s">
        <v>60</v>
      </c>
      <c r="T4" s="18" t="s">
        <v>61</v>
      </c>
      <c r="U4" s="19"/>
      <c r="V4" s="18" t="s">
        <v>4</v>
      </c>
      <c r="W4" s="18" t="s">
        <v>49</v>
      </c>
      <c r="X4" s="18" t="s">
        <v>50</v>
      </c>
      <c r="Y4" s="18" t="s">
        <v>5</v>
      </c>
      <c r="Z4" s="18" t="s">
        <v>51</v>
      </c>
      <c r="AA4" s="18" t="s">
        <v>14</v>
      </c>
      <c r="AB4" s="18">
        <v>15100</v>
      </c>
      <c r="AC4" s="18">
        <v>1</v>
      </c>
      <c r="AD4" s="18" t="s">
        <v>18</v>
      </c>
      <c r="AE4" s="20">
        <v>41061</v>
      </c>
      <c r="AF4" s="18" t="s">
        <v>62</v>
      </c>
      <c r="AG4" s="18" t="s">
        <v>53</v>
      </c>
    </row>
    <row r="5" spans="1:33" ht="15" customHeight="1">
      <c r="E5" s="8" t="s">
        <v>10</v>
      </c>
      <c r="F5" s="16">
        <v>6958.6893034023733</v>
      </c>
      <c r="L5" s="25">
        <f>SUM(F4,F8,F24,F31,F37)</f>
        <v>17535.671925736122</v>
      </c>
      <c r="M5" s="30" t="s">
        <v>7</v>
      </c>
      <c r="R5" s="18" t="s">
        <v>63</v>
      </c>
      <c r="S5" s="18" t="s">
        <v>64</v>
      </c>
      <c r="T5" s="18" t="s">
        <v>55</v>
      </c>
      <c r="U5" s="19"/>
      <c r="V5" s="18" t="s">
        <v>4</v>
      </c>
      <c r="W5" s="18" t="s">
        <v>49</v>
      </c>
      <c r="X5" s="18" t="s">
        <v>50</v>
      </c>
      <c r="Y5" s="18" t="s">
        <v>5</v>
      </c>
      <c r="Z5" s="18" t="s">
        <v>51</v>
      </c>
      <c r="AA5" s="18" t="s">
        <v>14</v>
      </c>
      <c r="AB5" s="18">
        <v>24800</v>
      </c>
      <c r="AC5" s="18">
        <v>1</v>
      </c>
      <c r="AD5" s="18" t="s">
        <v>18</v>
      </c>
      <c r="AE5" s="20">
        <v>37987</v>
      </c>
      <c r="AF5" s="18" t="s">
        <v>65</v>
      </c>
      <c r="AG5" s="18" t="s">
        <v>66</v>
      </c>
    </row>
    <row r="6" spans="1:33" ht="15" customHeight="1">
      <c r="A6" s="5" t="s">
        <v>19</v>
      </c>
      <c r="B6" s="5"/>
      <c r="C6" s="6" t="s">
        <v>4</v>
      </c>
      <c r="D6" s="6" t="s">
        <v>5</v>
      </c>
      <c r="E6" s="6" t="s">
        <v>18</v>
      </c>
      <c r="F6" s="14" t="s">
        <v>14</v>
      </c>
      <c r="G6" s="15">
        <v>12354.847654067289</v>
      </c>
      <c r="L6" s="25">
        <f>SUM(F9,F14,F25,F38)</f>
        <v>11808.567652384223</v>
      </c>
      <c r="M6" s="30" t="s">
        <v>23</v>
      </c>
      <c r="R6" s="18" t="s">
        <v>68</v>
      </c>
      <c r="S6" s="18" t="s">
        <v>69</v>
      </c>
      <c r="T6" s="18" t="s">
        <v>67</v>
      </c>
      <c r="U6" s="19"/>
      <c r="V6" s="18" t="s">
        <v>4</v>
      </c>
      <c r="W6" s="18" t="s">
        <v>49</v>
      </c>
      <c r="X6" s="18" t="s">
        <v>50</v>
      </c>
      <c r="Y6" s="18" t="s">
        <v>5</v>
      </c>
      <c r="Z6" s="18" t="s">
        <v>51</v>
      </c>
      <c r="AA6" s="18" t="s">
        <v>14</v>
      </c>
      <c r="AB6" s="18">
        <v>170000</v>
      </c>
      <c r="AC6" s="18">
        <v>4</v>
      </c>
      <c r="AD6" s="18" t="s">
        <v>18</v>
      </c>
      <c r="AE6" s="20">
        <v>41797</v>
      </c>
      <c r="AF6" s="18" t="s">
        <v>53</v>
      </c>
      <c r="AG6" s="18" t="s">
        <v>70</v>
      </c>
    </row>
    <row r="7" spans="1:33" ht="15" customHeight="1">
      <c r="E7" s="8" t="s">
        <v>2</v>
      </c>
      <c r="F7" s="16">
        <v>10464.3427683384</v>
      </c>
      <c r="L7" s="25">
        <f>SUM(F15)</f>
        <v>3092.7491631944499</v>
      </c>
      <c r="M7" s="30" t="s">
        <v>8</v>
      </c>
      <c r="R7" s="18" t="s">
        <v>71</v>
      </c>
      <c r="S7" s="18" t="s">
        <v>72</v>
      </c>
      <c r="T7" s="18" t="s">
        <v>73</v>
      </c>
      <c r="U7" s="19"/>
      <c r="V7" s="18" t="s">
        <v>4</v>
      </c>
      <c r="W7" s="18" t="s">
        <v>49</v>
      </c>
      <c r="X7" s="18" t="s">
        <v>74</v>
      </c>
      <c r="Y7" s="18" t="s">
        <v>11</v>
      </c>
      <c r="Z7" s="18" t="s">
        <v>51</v>
      </c>
      <c r="AA7" s="18" t="s">
        <v>14</v>
      </c>
      <c r="AB7" s="18">
        <v>210000</v>
      </c>
      <c r="AC7" s="18">
        <v>5</v>
      </c>
      <c r="AD7" s="18" t="s">
        <v>18</v>
      </c>
      <c r="AE7" s="20">
        <v>19725</v>
      </c>
      <c r="AF7" s="18" t="s">
        <v>53</v>
      </c>
      <c r="AG7" s="18" t="s">
        <v>75</v>
      </c>
    </row>
    <row r="8" spans="1:33" ht="15" customHeight="1">
      <c r="E8" s="8" t="s">
        <v>7</v>
      </c>
      <c r="F8" s="16">
        <v>975.44248989564198</v>
      </c>
      <c r="L8" s="25">
        <f>SUM(F16)</f>
        <v>1733.18959135911</v>
      </c>
      <c r="M8" s="30" t="s">
        <v>32</v>
      </c>
      <c r="R8" s="18" t="s">
        <v>76</v>
      </c>
      <c r="S8" s="18" t="s">
        <v>77</v>
      </c>
      <c r="T8" s="18" t="s">
        <v>67</v>
      </c>
      <c r="U8" s="19"/>
      <c r="V8" s="18" t="s">
        <v>4</v>
      </c>
      <c r="W8" s="18" t="s">
        <v>49</v>
      </c>
      <c r="X8" s="18" t="s">
        <v>50</v>
      </c>
      <c r="Y8" s="18" t="s">
        <v>5</v>
      </c>
      <c r="Z8" s="18" t="s">
        <v>51</v>
      </c>
      <c r="AA8" s="18" t="s">
        <v>14</v>
      </c>
      <c r="AB8" s="18">
        <v>234000</v>
      </c>
      <c r="AC8" s="18">
        <v>4</v>
      </c>
      <c r="AD8" s="18" t="s">
        <v>18</v>
      </c>
      <c r="AE8" s="20">
        <v>38353</v>
      </c>
      <c r="AF8" s="18" t="s">
        <v>78</v>
      </c>
      <c r="AG8" s="18" t="s">
        <v>79</v>
      </c>
    </row>
    <row r="9" spans="1:33" ht="15" customHeight="1">
      <c r="E9" s="8" t="s">
        <v>3</v>
      </c>
      <c r="F9" s="16">
        <v>36.695312499994998</v>
      </c>
      <c r="L9" s="25">
        <f>SUM(F17)</f>
        <v>176.33671874999999</v>
      </c>
      <c r="M9" s="30" t="s">
        <v>24</v>
      </c>
      <c r="R9" s="18" t="s">
        <v>80</v>
      </c>
      <c r="S9" s="18" t="s">
        <v>81</v>
      </c>
      <c r="T9" s="18" t="s">
        <v>82</v>
      </c>
      <c r="U9" s="19"/>
      <c r="V9" s="18" t="s">
        <v>4</v>
      </c>
      <c r="W9" s="18" t="s">
        <v>49</v>
      </c>
      <c r="X9" s="18" t="s">
        <v>83</v>
      </c>
      <c r="Y9" s="18" t="s">
        <v>11</v>
      </c>
      <c r="Z9" s="18" t="s">
        <v>51</v>
      </c>
      <c r="AA9" s="18" t="s">
        <v>14</v>
      </c>
      <c r="AB9" s="18">
        <v>351300</v>
      </c>
      <c r="AC9" s="18">
        <v>15</v>
      </c>
      <c r="AD9" s="18" t="s">
        <v>18</v>
      </c>
      <c r="AE9" s="20">
        <v>17899</v>
      </c>
      <c r="AF9" s="18" t="s">
        <v>53</v>
      </c>
      <c r="AG9" s="18" t="s">
        <v>84</v>
      </c>
    </row>
    <row r="10" spans="1:33" ht="15" customHeight="1">
      <c r="E10" s="8" t="s">
        <v>10</v>
      </c>
      <c r="F10" s="16">
        <v>878.36708333325259</v>
      </c>
      <c r="L10" s="25">
        <f>SUM(F18,F26,F32)</f>
        <v>7864.0609435469123</v>
      </c>
      <c r="M10" s="30" t="s">
        <v>12</v>
      </c>
      <c r="R10" s="18" t="s">
        <v>85</v>
      </c>
      <c r="S10" s="18" t="s">
        <v>86</v>
      </c>
      <c r="T10" s="18" t="s">
        <v>58</v>
      </c>
      <c r="U10" s="19"/>
      <c r="V10" s="18" t="s">
        <v>4</v>
      </c>
      <c r="W10" s="18" t="s">
        <v>49</v>
      </c>
      <c r="X10" s="18" t="s">
        <v>50</v>
      </c>
      <c r="Y10" s="18" t="s">
        <v>5</v>
      </c>
      <c r="Z10" s="18" t="s">
        <v>51</v>
      </c>
      <c r="AA10" s="18" t="s">
        <v>14</v>
      </c>
      <c r="AB10" s="18">
        <v>413800</v>
      </c>
      <c r="AC10" s="18">
        <v>2</v>
      </c>
      <c r="AD10" s="18" t="s">
        <v>18</v>
      </c>
      <c r="AE10" s="20">
        <v>30317</v>
      </c>
      <c r="AF10" s="18" t="s">
        <v>87</v>
      </c>
      <c r="AG10" s="18" t="s">
        <v>88</v>
      </c>
    </row>
    <row r="11" spans="1:33" ht="15" customHeight="1">
      <c r="L11" s="25">
        <f>SUM(F39)</f>
        <v>2332.7995054306061</v>
      </c>
      <c r="M11" s="30" t="s">
        <v>9</v>
      </c>
    </row>
    <row r="12" spans="1:33" ht="15" customHeight="1">
      <c r="A12" s="5" t="s">
        <v>33</v>
      </c>
      <c r="B12" s="5"/>
      <c r="C12" s="6" t="s">
        <v>4</v>
      </c>
      <c r="D12" s="6" t="s">
        <v>5</v>
      </c>
      <c r="E12" s="6" t="s">
        <v>18</v>
      </c>
      <c r="F12" s="14" t="s">
        <v>14</v>
      </c>
      <c r="G12" s="15">
        <v>21760.996041942341</v>
      </c>
      <c r="L12" s="25">
        <f>SUM(F5,F10,F19,F27,F33,F40)</f>
        <v>209559.07476046361</v>
      </c>
      <c r="M12" s="30" t="s">
        <v>10</v>
      </c>
    </row>
    <row r="13" spans="1:33" ht="15" customHeight="1">
      <c r="E13" s="8" t="s">
        <v>2</v>
      </c>
      <c r="F13" s="16">
        <v>3975.0411033287378</v>
      </c>
      <c r="L13" s="25">
        <f>SUM(F20,F28,F41)</f>
        <v>1494.7484621558151</v>
      </c>
      <c r="M13" s="30" t="s">
        <v>26</v>
      </c>
    </row>
    <row r="14" spans="1:33" ht="15" customHeight="1">
      <c r="E14" s="8" t="s">
        <v>3</v>
      </c>
      <c r="F14" s="16">
        <v>3864.6638429741192</v>
      </c>
    </row>
    <row r="15" spans="1:33" ht="15" customHeight="1">
      <c r="E15" s="8" t="s">
        <v>8</v>
      </c>
      <c r="F15" s="16">
        <v>3092.7491631944499</v>
      </c>
    </row>
    <row r="16" spans="1:33" ht="15" customHeight="1">
      <c r="E16" s="8" t="s">
        <v>32</v>
      </c>
      <c r="F16" s="16">
        <v>1733.18959135911</v>
      </c>
    </row>
    <row r="17" spans="1:7" ht="15" customHeight="1">
      <c r="E17" s="8" t="s">
        <v>24</v>
      </c>
      <c r="F17" s="16">
        <v>176.33671874999999</v>
      </c>
    </row>
    <row r="18" spans="1:7" ht="15" customHeight="1">
      <c r="E18" s="8" t="s">
        <v>12</v>
      </c>
      <c r="F18" s="16">
        <v>7449.0838671762504</v>
      </c>
    </row>
    <row r="19" spans="1:7" ht="15" customHeight="1">
      <c r="E19" s="8" t="s">
        <v>10</v>
      </c>
      <c r="F19" s="16">
        <v>669.8503958078627</v>
      </c>
    </row>
    <row r="20" spans="1:7" ht="15" customHeight="1">
      <c r="E20" s="8" t="s">
        <v>26</v>
      </c>
      <c r="F20" s="16">
        <v>800.08135935181201</v>
      </c>
    </row>
    <row r="22" spans="1:7" ht="15" customHeight="1">
      <c r="A22" s="5" t="s">
        <v>44</v>
      </c>
      <c r="B22" s="5"/>
      <c r="C22" s="6" t="s">
        <v>4</v>
      </c>
      <c r="D22" s="6" t="s">
        <v>11</v>
      </c>
      <c r="E22" s="6" t="s">
        <v>18</v>
      </c>
      <c r="F22" s="14" t="s">
        <v>14</v>
      </c>
      <c r="G22" s="15">
        <v>272285.15596027195</v>
      </c>
    </row>
    <row r="23" spans="1:7" ht="15" customHeight="1">
      <c r="E23" s="8" t="s">
        <v>2</v>
      </c>
      <c r="F23" s="16">
        <v>80704.857304145771</v>
      </c>
    </row>
    <row r="24" spans="1:7" ht="15" customHeight="1">
      <c r="E24" s="8" t="s">
        <v>7</v>
      </c>
      <c r="F24" s="16">
        <v>11410.346611898545</v>
      </c>
    </row>
    <row r="25" spans="1:7" ht="15" customHeight="1">
      <c r="E25" s="8" t="s">
        <v>3</v>
      </c>
      <c r="F25" s="16">
        <v>4029.136541119994</v>
      </c>
    </row>
    <row r="26" spans="1:7" ht="15" customHeight="1">
      <c r="E26" s="8" t="s">
        <v>12</v>
      </c>
      <c r="F26" s="16">
        <v>298.08818748177106</v>
      </c>
    </row>
    <row r="27" spans="1:7" ht="15" customHeight="1">
      <c r="E27" s="8" t="s">
        <v>10</v>
      </c>
      <c r="F27" s="16">
        <v>175685.73965515426</v>
      </c>
    </row>
    <row r="28" spans="1:7" ht="15" customHeight="1">
      <c r="E28" s="8" t="s">
        <v>26</v>
      </c>
      <c r="F28" s="16">
        <v>156.98766047161101</v>
      </c>
    </row>
    <row r="29" spans="1:7" ht="15" customHeight="1">
      <c r="A29" s="5" t="s">
        <v>45</v>
      </c>
      <c r="B29" s="5"/>
      <c r="C29" s="6" t="s">
        <v>4</v>
      </c>
      <c r="D29" s="6" t="s">
        <v>11</v>
      </c>
      <c r="E29" s="6" t="s">
        <v>18</v>
      </c>
      <c r="F29" s="14" t="s">
        <v>14</v>
      </c>
      <c r="G29" s="15">
        <v>26453.712395828388</v>
      </c>
    </row>
    <row r="30" spans="1:7" ht="15" customHeight="1">
      <c r="E30" s="8" t="s">
        <v>2</v>
      </c>
      <c r="F30" s="16">
        <v>11384.276124585578</v>
      </c>
    </row>
    <row r="31" spans="1:7" ht="15" customHeight="1">
      <c r="E31" s="8" t="s">
        <v>7</v>
      </c>
      <c r="F31" s="16">
        <v>1056.3300464814529</v>
      </c>
    </row>
    <row r="32" spans="1:7" ht="15" customHeight="1">
      <c r="E32" s="8" t="s">
        <v>12</v>
      </c>
      <c r="F32" s="16">
        <v>116.88888888889061</v>
      </c>
    </row>
    <row r="33" spans="1:7" ht="15" customHeight="1">
      <c r="E33" s="8" t="s">
        <v>10</v>
      </c>
      <c r="F33" s="16">
        <v>13896.217335872467</v>
      </c>
    </row>
    <row r="35" spans="1:7" ht="15" customHeight="1">
      <c r="A35" s="5" t="s">
        <v>25</v>
      </c>
      <c r="B35" s="5"/>
      <c r="C35" s="6" t="s">
        <v>4</v>
      </c>
      <c r="D35" s="6" t="s">
        <v>11</v>
      </c>
      <c r="E35" s="6" t="s">
        <v>18</v>
      </c>
      <c r="F35" s="14" t="s">
        <v>14</v>
      </c>
      <c r="G35" s="15">
        <v>131570.70453036804</v>
      </c>
    </row>
    <row r="36" spans="1:7" ht="15" customHeight="1">
      <c r="E36" s="8" t="s">
        <v>2</v>
      </c>
      <c r="F36" s="16">
        <v>109664.76594706792</v>
      </c>
    </row>
    <row r="37" spans="1:7" ht="15" customHeight="1">
      <c r="E37" s="8" t="s">
        <v>7</v>
      </c>
      <c r="F37" s="16">
        <v>3687.1766928535985</v>
      </c>
    </row>
    <row r="38" spans="1:7" ht="15" customHeight="1">
      <c r="E38" s="8" t="s">
        <v>3</v>
      </c>
      <c r="F38" s="16">
        <v>3878.0719557901157</v>
      </c>
    </row>
    <row r="39" spans="1:7" ht="15" customHeight="1">
      <c r="E39" s="8" t="s">
        <v>9</v>
      </c>
      <c r="F39" s="16">
        <v>2332.7995054306061</v>
      </c>
    </row>
    <row r="40" spans="1:7" ht="15" customHeight="1">
      <c r="E40" s="8" t="s">
        <v>10</v>
      </c>
      <c r="F40" s="16">
        <v>11470.210986893402</v>
      </c>
    </row>
    <row r="41" spans="1:7" ht="15" customHeight="1">
      <c r="E41" s="8" t="s">
        <v>26</v>
      </c>
      <c r="F41" s="16">
        <v>537.67944233239223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F1" sqref="F1:F1048576"/>
    </sheetView>
  </sheetViews>
  <sheetFormatPr defaultRowHeight="15" customHeight="1"/>
  <cols>
    <col min="1" max="1" width="14.85546875" customWidth="1"/>
    <col min="5" max="5" width="17.140625" customWidth="1"/>
    <col min="6" max="6" width="13.85546875" style="41" bestFit="1" customWidth="1"/>
    <col min="12" max="12" width="9.85546875" customWidth="1"/>
    <col min="13" max="13" width="23.85546875" customWidth="1"/>
  </cols>
  <sheetData>
    <row r="2" spans="1:13" ht="15" customHeight="1">
      <c r="J2" s="22" t="s">
        <v>48</v>
      </c>
      <c r="K2" s="12">
        <f>SUM(F4:F29)</f>
        <v>10849.282002331296</v>
      </c>
      <c r="L2" s="25">
        <f>SUM(L4:L13)</f>
        <v>10849.282002331296</v>
      </c>
      <c r="M2" s="29">
        <f>K2-L2</f>
        <v>0</v>
      </c>
    </row>
    <row r="3" spans="1:13" ht="15" customHeight="1">
      <c r="A3" s="35" t="s">
        <v>111</v>
      </c>
      <c r="J3" s="7"/>
      <c r="K3" s="11"/>
      <c r="L3" s="26"/>
      <c r="M3" s="9"/>
    </row>
    <row r="4" spans="1:13" ht="15" customHeight="1">
      <c r="A4" s="4" t="s">
        <v>91</v>
      </c>
      <c r="B4" s="4" t="s">
        <v>105</v>
      </c>
      <c r="C4" s="4">
        <v>630</v>
      </c>
      <c r="D4" s="4">
        <v>190</v>
      </c>
      <c r="E4" s="1" t="s">
        <v>7</v>
      </c>
      <c r="F4" s="42">
        <v>494.60588321835201</v>
      </c>
      <c r="J4" s="7"/>
      <c r="K4" s="11"/>
      <c r="L4" s="25">
        <f>SUM(F17:F19)</f>
        <v>2795.4145542764932</v>
      </c>
      <c r="M4" s="10" t="s">
        <v>2</v>
      </c>
    </row>
    <row r="5" spans="1:13" ht="15" customHeight="1">
      <c r="A5" s="4" t="s">
        <v>54</v>
      </c>
      <c r="B5" s="4" t="s">
        <v>105</v>
      </c>
      <c r="C5" s="4">
        <v>750</v>
      </c>
      <c r="D5" s="4">
        <v>110</v>
      </c>
      <c r="E5" s="1" t="s">
        <v>7</v>
      </c>
      <c r="F5" s="42">
        <v>1186.04922981452</v>
      </c>
      <c r="J5" s="7"/>
      <c r="K5" s="11"/>
      <c r="L5" s="25">
        <f>SUM(F4:F5)</f>
        <v>1680.6551130328721</v>
      </c>
      <c r="M5" s="10" t="s">
        <v>7</v>
      </c>
    </row>
    <row r="6" spans="1:13" ht="15" customHeight="1">
      <c r="A6" s="4" t="s">
        <v>91</v>
      </c>
      <c r="B6" s="4" t="s">
        <v>105</v>
      </c>
      <c r="C6" s="4">
        <v>635</v>
      </c>
      <c r="D6" s="4">
        <v>191</v>
      </c>
      <c r="E6" s="1" t="s">
        <v>3</v>
      </c>
      <c r="F6" s="42">
        <v>88.941652766199596</v>
      </c>
      <c r="J6" s="7"/>
      <c r="K6" s="11"/>
      <c r="L6" s="25">
        <f>SUM(F6:F9,F20,F21)</f>
        <v>1272.7206742565154</v>
      </c>
      <c r="M6" s="10" t="s">
        <v>23</v>
      </c>
    </row>
    <row r="7" spans="1:13" ht="15" customHeight="1">
      <c r="A7" s="4" t="s">
        <v>91</v>
      </c>
      <c r="B7" s="4" t="s">
        <v>105</v>
      </c>
      <c r="C7" s="4">
        <v>635</v>
      </c>
      <c r="D7" s="4">
        <v>192</v>
      </c>
      <c r="E7" s="1" t="s">
        <v>3</v>
      </c>
      <c r="F7" s="42">
        <v>116.26175972358401</v>
      </c>
      <c r="J7" s="7"/>
      <c r="K7" s="11"/>
      <c r="L7" s="25"/>
      <c r="M7" s="10" t="s">
        <v>8</v>
      </c>
    </row>
    <row r="8" spans="1:13" ht="15" customHeight="1">
      <c r="A8" s="4" t="s">
        <v>91</v>
      </c>
      <c r="B8" s="4" t="s">
        <v>105</v>
      </c>
      <c r="C8" s="4">
        <v>635</v>
      </c>
      <c r="D8" s="4" t="s">
        <v>109</v>
      </c>
      <c r="E8" s="1" t="s">
        <v>3</v>
      </c>
      <c r="F8" s="42">
        <v>61.580193494015703</v>
      </c>
      <c r="J8" s="7"/>
      <c r="K8" s="11"/>
      <c r="L8" s="25"/>
      <c r="M8" s="10" t="s">
        <v>32</v>
      </c>
    </row>
    <row r="9" spans="1:13" ht="15" customHeight="1">
      <c r="A9" s="4" t="s">
        <v>91</v>
      </c>
      <c r="B9" s="4" t="s">
        <v>105</v>
      </c>
      <c r="C9" s="4">
        <v>635</v>
      </c>
      <c r="D9" s="4" t="s">
        <v>110</v>
      </c>
      <c r="E9" s="1" t="s">
        <v>3</v>
      </c>
      <c r="F9" s="42">
        <v>46.049383583812698</v>
      </c>
      <c r="J9" s="7"/>
      <c r="K9" s="11"/>
      <c r="L9" s="25"/>
      <c r="M9" s="10" t="s">
        <v>24</v>
      </c>
    </row>
    <row r="10" spans="1:13" ht="15" customHeight="1">
      <c r="A10" s="4" t="s">
        <v>89</v>
      </c>
      <c r="B10" s="4" t="s">
        <v>105</v>
      </c>
      <c r="C10" s="4">
        <v>630</v>
      </c>
      <c r="D10" s="4" t="s">
        <v>107</v>
      </c>
      <c r="E10" s="1" t="s">
        <v>9</v>
      </c>
      <c r="F10" s="42">
        <v>453.997449619723</v>
      </c>
      <c r="J10" s="7"/>
      <c r="K10" s="11"/>
      <c r="L10" s="25"/>
      <c r="M10" s="10" t="s">
        <v>12</v>
      </c>
    </row>
    <row r="11" spans="1:13" ht="15" customHeight="1">
      <c r="A11" s="4" t="s">
        <v>89</v>
      </c>
      <c r="B11" s="4" t="s">
        <v>105</v>
      </c>
      <c r="C11" s="4">
        <v>630</v>
      </c>
      <c r="D11" s="4" t="s">
        <v>106</v>
      </c>
      <c r="E11" s="1" t="s">
        <v>10</v>
      </c>
      <c r="F11" s="42">
        <v>597.36880724536604</v>
      </c>
      <c r="J11" s="7"/>
      <c r="K11" s="11"/>
      <c r="L11" s="25">
        <f>SUM(F10)</f>
        <v>453.997449619723</v>
      </c>
      <c r="M11" s="10" t="s">
        <v>9</v>
      </c>
    </row>
    <row r="12" spans="1:13" ht="15" customHeight="1">
      <c r="A12" s="4" t="s">
        <v>90</v>
      </c>
      <c r="B12" s="4" t="s">
        <v>105</v>
      </c>
      <c r="C12" s="4">
        <v>750</v>
      </c>
      <c r="D12" s="4">
        <v>1202</v>
      </c>
      <c r="E12" s="1" t="s">
        <v>10</v>
      </c>
      <c r="F12" s="42">
        <v>253.50999890281099</v>
      </c>
      <c r="J12" s="7"/>
      <c r="K12" s="11"/>
      <c r="L12" s="25">
        <f>SUM(F11:F13,F22:F29)</f>
        <v>4646.494211145694</v>
      </c>
      <c r="M12" s="10" t="s">
        <v>10</v>
      </c>
    </row>
    <row r="13" spans="1:13" ht="15" customHeight="1">
      <c r="A13" s="4" t="s">
        <v>90</v>
      </c>
      <c r="B13" s="4" t="s">
        <v>105</v>
      </c>
      <c r="C13" s="4">
        <v>315</v>
      </c>
      <c r="D13" s="4" t="s">
        <v>108</v>
      </c>
      <c r="E13" s="1" t="s">
        <v>10</v>
      </c>
      <c r="F13" s="42">
        <v>63.550819261340898</v>
      </c>
      <c r="J13" s="7"/>
      <c r="K13" s="11"/>
      <c r="L13" s="25"/>
      <c r="M13" s="10" t="s">
        <v>26</v>
      </c>
    </row>
    <row r="16" spans="1:13" ht="15" customHeight="1">
      <c r="A16" s="34" t="s">
        <v>112</v>
      </c>
    </row>
    <row r="17" spans="1:6" ht="15" customHeight="1">
      <c r="A17" s="4" t="s">
        <v>90</v>
      </c>
      <c r="B17" s="4" t="s">
        <v>98</v>
      </c>
      <c r="C17" s="4">
        <v>665</v>
      </c>
      <c r="D17" s="4">
        <v>2206</v>
      </c>
      <c r="E17" s="1" t="s">
        <v>2</v>
      </c>
      <c r="F17" s="42">
        <v>110.975694444441</v>
      </c>
    </row>
    <row r="18" spans="1:6" ht="15" customHeight="1">
      <c r="A18" s="4" t="s">
        <v>91</v>
      </c>
      <c r="B18" s="4" t="s">
        <v>98</v>
      </c>
      <c r="C18" s="4">
        <v>660</v>
      </c>
      <c r="D18" s="4">
        <v>280</v>
      </c>
      <c r="E18" s="1" t="s">
        <v>2</v>
      </c>
      <c r="F18" s="42">
        <v>2551.42888905984</v>
      </c>
    </row>
    <row r="19" spans="1:6" ht="15" customHeight="1">
      <c r="A19" s="4" t="s">
        <v>91</v>
      </c>
      <c r="B19" s="4" t="s">
        <v>98</v>
      </c>
      <c r="C19" s="4">
        <v>310</v>
      </c>
      <c r="D19" s="4">
        <v>291</v>
      </c>
      <c r="E19" s="1" t="s">
        <v>2</v>
      </c>
      <c r="F19" s="42">
        <v>133.009970772212</v>
      </c>
    </row>
    <row r="20" spans="1:6" ht="15" customHeight="1">
      <c r="A20" s="4" t="s">
        <v>91</v>
      </c>
      <c r="B20" s="4" t="s">
        <v>98</v>
      </c>
      <c r="C20" s="4">
        <v>660</v>
      </c>
      <c r="D20" s="4">
        <v>290</v>
      </c>
      <c r="E20" s="1" t="s">
        <v>3</v>
      </c>
      <c r="F20" s="42">
        <v>934.72575786903997</v>
      </c>
    </row>
    <row r="21" spans="1:6" ht="15" customHeight="1">
      <c r="A21" s="4" t="s">
        <v>91</v>
      </c>
      <c r="B21" s="4" t="s">
        <v>98</v>
      </c>
      <c r="C21" s="4">
        <v>665</v>
      </c>
      <c r="D21" s="4">
        <v>292</v>
      </c>
      <c r="E21" s="1" t="s">
        <v>3</v>
      </c>
      <c r="F21" s="42">
        <v>25.161926819863201</v>
      </c>
    </row>
    <row r="22" spans="1:6" ht="15" customHeight="1">
      <c r="A22" s="4" t="s">
        <v>89</v>
      </c>
      <c r="B22" s="4" t="s">
        <v>98</v>
      </c>
      <c r="C22" s="4">
        <v>660</v>
      </c>
      <c r="D22" s="4" t="s">
        <v>99</v>
      </c>
      <c r="E22" s="1" t="s">
        <v>10</v>
      </c>
      <c r="F22" s="42">
        <v>2011.60090788261</v>
      </c>
    </row>
    <row r="23" spans="1:6" ht="15" customHeight="1">
      <c r="A23" s="4" t="s">
        <v>89</v>
      </c>
      <c r="B23" s="4" t="s">
        <v>98</v>
      </c>
      <c r="C23" s="4">
        <v>665</v>
      </c>
      <c r="D23" s="4" t="s">
        <v>100</v>
      </c>
      <c r="E23" s="1" t="s">
        <v>10</v>
      </c>
      <c r="F23" s="42">
        <v>115.11805555558701</v>
      </c>
    </row>
    <row r="24" spans="1:6" ht="15" customHeight="1">
      <c r="A24" s="4" t="s">
        <v>89</v>
      </c>
      <c r="B24" s="4" t="s">
        <v>98</v>
      </c>
      <c r="C24" s="4">
        <v>665</v>
      </c>
      <c r="D24" s="4" t="s">
        <v>101</v>
      </c>
      <c r="E24" s="1" t="s">
        <v>10</v>
      </c>
      <c r="F24" s="42">
        <v>145.56250000006</v>
      </c>
    </row>
    <row r="25" spans="1:6" ht="15" customHeight="1">
      <c r="A25" s="4" t="s">
        <v>89</v>
      </c>
      <c r="B25" s="4" t="s">
        <v>98</v>
      </c>
      <c r="C25" s="4">
        <v>655</v>
      </c>
      <c r="D25" s="4" t="s">
        <v>102</v>
      </c>
      <c r="E25" s="1" t="s">
        <v>10</v>
      </c>
      <c r="F25" s="42">
        <v>468.29379330682002</v>
      </c>
    </row>
    <row r="26" spans="1:6" ht="15" customHeight="1">
      <c r="A26" s="4" t="s">
        <v>89</v>
      </c>
      <c r="B26" s="4" t="s">
        <v>98</v>
      </c>
      <c r="C26" s="4">
        <v>665</v>
      </c>
      <c r="D26" s="4" t="s">
        <v>103</v>
      </c>
      <c r="E26" s="1" t="s">
        <v>10</v>
      </c>
      <c r="F26" s="42">
        <v>6.5880124298313696</v>
      </c>
    </row>
    <row r="27" spans="1:6" ht="15" customHeight="1">
      <c r="A27" s="4" t="s">
        <v>89</v>
      </c>
      <c r="B27" s="4" t="s">
        <v>98</v>
      </c>
      <c r="C27" s="4">
        <v>665</v>
      </c>
      <c r="D27" s="4" t="s">
        <v>104</v>
      </c>
      <c r="E27" s="1" t="s">
        <v>10</v>
      </c>
      <c r="F27" s="42">
        <v>40.335035793951299</v>
      </c>
    </row>
    <row r="28" spans="1:6" ht="15" customHeight="1">
      <c r="A28" s="4" t="s">
        <v>90</v>
      </c>
      <c r="B28" s="4" t="s">
        <v>98</v>
      </c>
      <c r="C28" s="4">
        <v>660</v>
      </c>
      <c r="D28" s="4">
        <v>2202</v>
      </c>
      <c r="E28" s="1" t="s">
        <v>10</v>
      </c>
      <c r="F28" s="42">
        <v>736.02380029857397</v>
      </c>
    </row>
    <row r="29" spans="1:6" ht="15" customHeight="1">
      <c r="A29" s="4" t="s">
        <v>90</v>
      </c>
      <c r="B29" s="4" t="s">
        <v>98</v>
      </c>
      <c r="C29" s="4">
        <v>665</v>
      </c>
      <c r="D29" s="4">
        <v>2204</v>
      </c>
      <c r="E29" s="1" t="s">
        <v>10</v>
      </c>
      <c r="F29" s="42">
        <v>208.54248046874201</v>
      </c>
    </row>
  </sheetData>
  <sortState ref="A17:F29">
    <sortCondition ref="E17:E29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HCP</vt:lpstr>
      <vt:lpstr>Apartments</vt:lpstr>
      <vt:lpstr>Owned</vt:lpstr>
      <vt:lpstr>AUX</vt:lpstr>
      <vt:lpstr>Bookstore,Grab-n-go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UTHFMSYSWEB1V$</dc:creator>
  <cp:lastModifiedBy>Ochoa, Michael</cp:lastModifiedBy>
  <dcterms:created xsi:type="dcterms:W3CDTF">2018-04-26T20:54:19Z</dcterms:created>
  <dcterms:modified xsi:type="dcterms:W3CDTF">2018-06-14T19:09:47Z</dcterms:modified>
</cp:coreProperties>
</file>